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osonohy\2025 ZS Bosonohy\zadávací podklady 2026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SO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01 Pol'!$A$1:$X$69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49" i="1" l="1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2" i="12"/>
  <c r="I12" i="12"/>
  <c r="K12" i="12"/>
  <c r="M12" i="12"/>
  <c r="O12" i="12"/>
  <c r="Q12" i="12"/>
  <c r="V12" i="12"/>
  <c r="G15" i="12"/>
  <c r="G14" i="12" s="1"/>
  <c r="I50" i="1" s="1"/>
  <c r="I15" i="12"/>
  <c r="K15" i="12"/>
  <c r="K14" i="12" s="1"/>
  <c r="O15" i="12"/>
  <c r="Q15" i="12"/>
  <c r="Q14" i="12" s="1"/>
  <c r="V15" i="12"/>
  <c r="G17" i="12"/>
  <c r="I17" i="12"/>
  <c r="K17" i="12"/>
  <c r="M17" i="12"/>
  <c r="O17" i="12"/>
  <c r="Q17" i="12"/>
  <c r="V17" i="12"/>
  <c r="G22" i="12"/>
  <c r="I22" i="12"/>
  <c r="K22" i="12"/>
  <c r="M22" i="12"/>
  <c r="O22" i="12"/>
  <c r="Q22" i="12"/>
  <c r="V22" i="12"/>
  <c r="G24" i="12"/>
  <c r="I24" i="12"/>
  <c r="K24" i="12"/>
  <c r="M24" i="12"/>
  <c r="O24" i="12"/>
  <c r="Q24" i="12"/>
  <c r="V24" i="12"/>
  <c r="G26" i="12"/>
  <c r="M26" i="12" s="1"/>
  <c r="I26" i="12"/>
  <c r="K26" i="12"/>
  <c r="O26" i="12"/>
  <c r="Q26" i="12"/>
  <c r="V26" i="12"/>
  <c r="G28" i="12"/>
  <c r="I28" i="12"/>
  <c r="K28" i="12"/>
  <c r="M28" i="12"/>
  <c r="O28" i="12"/>
  <c r="Q28" i="12"/>
  <c r="V28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8" i="12"/>
  <c r="M48" i="12" s="1"/>
  <c r="I48" i="12"/>
  <c r="K48" i="12"/>
  <c r="O48" i="12"/>
  <c r="Q48" i="12"/>
  <c r="V48" i="12"/>
  <c r="G50" i="12"/>
  <c r="I50" i="12"/>
  <c r="K50" i="12"/>
  <c r="M50" i="12"/>
  <c r="O50" i="12"/>
  <c r="Q50" i="12"/>
  <c r="V50" i="12"/>
  <c r="G52" i="12"/>
  <c r="G49" i="12" s="1"/>
  <c r="I51" i="1" s="1"/>
  <c r="I16" i="1" s="1"/>
  <c r="I52" i="12"/>
  <c r="K52" i="12"/>
  <c r="M52" i="12"/>
  <c r="O52" i="12"/>
  <c r="O49" i="12" s="1"/>
  <c r="Q52" i="12"/>
  <c r="V52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I56" i="12"/>
  <c r="K56" i="12"/>
  <c r="M56" i="12"/>
  <c r="O56" i="12"/>
  <c r="Q56" i="12"/>
  <c r="V56" i="12"/>
  <c r="G57" i="12"/>
  <c r="M57" i="12" s="1"/>
  <c r="I57" i="12"/>
  <c r="K57" i="12"/>
  <c r="O57" i="12"/>
  <c r="Q57" i="12"/>
  <c r="V57" i="12"/>
  <c r="AE59" i="12"/>
  <c r="F41" i="1" s="1"/>
  <c r="AF59" i="12"/>
  <c r="G40" i="1" s="1"/>
  <c r="I20" i="1"/>
  <c r="I19" i="1"/>
  <c r="I18" i="1"/>
  <c r="I49" i="12" l="1"/>
  <c r="G39" i="1"/>
  <c r="G42" i="1" s="1"/>
  <c r="G25" i="1" s="1"/>
  <c r="A25" i="1" s="1"/>
  <c r="A26" i="1" s="1"/>
  <c r="V49" i="12"/>
  <c r="K49" i="12"/>
  <c r="Q49" i="12"/>
  <c r="I17" i="1"/>
  <c r="I21" i="1" s="1"/>
  <c r="I52" i="1"/>
  <c r="J51" i="1" s="1"/>
  <c r="G41" i="1"/>
  <c r="H41" i="1" s="1"/>
  <c r="I41" i="1" s="1"/>
  <c r="V14" i="12"/>
  <c r="I14" i="12"/>
  <c r="F40" i="1"/>
  <c r="H40" i="1" s="1"/>
  <c r="I40" i="1" s="1"/>
  <c r="G59" i="12"/>
  <c r="O14" i="12"/>
  <c r="F39" i="1"/>
  <c r="F42" i="1" s="1"/>
  <c r="G23" i="1" s="1"/>
  <c r="J49" i="1"/>
  <c r="J50" i="1"/>
  <c r="J52" i="1" s="1"/>
  <c r="G26" i="1"/>
  <c r="H39" i="1"/>
  <c r="H42" i="1" s="1"/>
  <c r="A23" i="1"/>
  <c r="M49" i="12"/>
  <c r="M15" i="12"/>
  <c r="M14" i="12" s="1"/>
  <c r="I39" i="1"/>
  <c r="I42" i="1" s="1"/>
  <c r="J41" i="1" s="1"/>
  <c r="J28" i="1"/>
  <c r="J26" i="1"/>
  <c r="G38" i="1"/>
  <c r="F38" i="1"/>
  <c r="J23" i="1"/>
  <c r="J24" i="1"/>
  <c r="J25" i="1"/>
  <c r="J27" i="1"/>
  <c r="E24" i="1"/>
  <c r="E26" i="1"/>
  <c r="G28" i="1" l="1"/>
  <c r="G24" i="1"/>
  <c r="A27" i="1" s="1"/>
  <c r="A24" i="1"/>
  <c r="J39" i="1"/>
  <c r="J42" i="1" s="1"/>
  <c r="J40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Uživatel systému Windows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<sst xmlns="http://schemas.openxmlformats.org/spreadsheetml/2006/main" count="345" uniqueCount="183">
  <si>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</si>
  <si>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</si>
  <si>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</si>
  <si>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</si>
  <si>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</si>
  <si>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</si>
  <si>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</si>
  <si>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</si>
  <si>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</si>
  <si>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</si>
  <si>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</si>
  <si>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</si>
  <si>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</si>
  <si>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</si>
  <si>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</si>
  <si>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</si>
  <si>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</si>
  <si>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</si>
  <si>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</si>
  <si>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</si>
  <si>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</si>
  <si>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</si>
  <si>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</si>
  <si>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</si>
  <si>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</si>
  <si>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</si>
  <si>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</si>
  <si>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</si>
  <si>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</si>
  <si>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</si>
  <si>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</si>
  <si>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</si>
  <si>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</si>
  <si>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</si>
  <si>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</si>
  <si>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</si>
  <si>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</si>
  <si>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</si>
  <si>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</si>
  <si>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</si>
  <si>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</si>
  <si>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</si>
  <si>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</si>
  <si>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</si>
  <si>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Výměna PVC - Jídelna</t>
  </si>
  <si>
    <t>SO01</t>
  </si>
  <si>
    <t>Opravy podlah jídelna a učebna</t>
  </si>
  <si>
    <t>Objekt:</t>
  </si>
  <si>
    <t>Rozpočet:</t>
  </si>
  <si>
    <t>0022025</t>
  </si>
  <si>
    <t>Opravy podlah ZŠ Bosonohy</t>
  </si>
  <si>
    <t>Stavba</t>
  </si>
  <si>
    <t>Celkem za stavbu</t>
  </si>
  <si>
    <t>CZK</t>
  </si>
  <si>
    <t>Rekapitulace dílů</t>
  </si>
  <si>
    <t>Typ dílu</t>
  </si>
  <si>
    <t>96</t>
  </si>
  <si>
    <t>Bourání konstrukcí</t>
  </si>
  <si>
    <t>776</t>
  </si>
  <si>
    <t>Podlahy povlakové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</si>
  <si>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</si>
  <si>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</si>
  <si>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</si>
  <si>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</si>
  <si>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</si>
  <si>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</si>
  <si>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</si>
  <si>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</si>
  <si>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</si>
  <si>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</si>
  <si>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</si>
  <si>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</si>
  <si>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</si>
  <si>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</si>
  <si>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</si>
  <si>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</si>
  <si>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</si>
  <si>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</si>
  <si>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</si>
  <si>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</si>
  <si>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</si>
  <si>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</si>
  <si>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</si>
  <si>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</si>
  <si>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</si>
  <si>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</si>
  <si>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</si>
  <si>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</si>
  <si>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</si>
  <si>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</si>
  <si>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</si>
  <si>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</si>
  <si>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965048515R00</t>
  </si>
  <si>
    <t>Broušení betonových povrchů do tl. 5 mm</t>
  </si>
  <si>
    <t>m2</t>
  </si>
  <si>
    <t>RTS 20/ I</t>
  </si>
  <si>
    <t>RTS 26/ I</t>
  </si>
  <si>
    <t>Práce</t>
  </si>
  <si>
    <t>POL1_</t>
  </si>
  <si>
    <t>částečně - odhad 30% : 59,73388*0,3</t>
  </si>
  <si>
    <t>VV</t>
  </si>
  <si>
    <t xml:space="preserve">dopřesní se dle skutečnosti : </t>
  </si>
  <si>
    <t>96-01</t>
  </si>
  <si>
    <t>Demontáž krytů na radiátory a zapravení</t>
  </si>
  <si>
    <t>soubor</t>
  </si>
  <si>
    <t>Vlastní</t>
  </si>
  <si>
    <t>Indiv</t>
  </si>
  <si>
    <t>7</t>
  </si>
  <si>
    <t>776101101R00</t>
  </si>
  <si>
    <t>Vysávání podlah prům.vysavačem pod povlak.podlahy</t>
  </si>
  <si>
    <t>59,73388</t>
  </si>
  <si>
    <t>776101115R00</t>
  </si>
  <si>
    <t>Vyrovnání podkladů samonivelační hmotou</t>
  </si>
  <si>
    <t>6,78*4,41+1,215*0,15</t>
  </si>
  <si>
    <t>1,245*0,15</t>
  </si>
  <si>
    <t>6,63*4,23+1,1175*0,15+1,24*0,15</t>
  </si>
  <si>
    <t>0,83*1,285</t>
  </si>
  <si>
    <t>776101121R00</t>
  </si>
  <si>
    <t>Provedení penetrace podkladu pod povlakové podlahové krytiny a samonivelační hmoty</t>
  </si>
  <si>
    <t>776401800R00</t>
  </si>
  <si>
    <t>Demontáž soklíků nebo lišt, pryžových nebo z PVC</t>
  </si>
  <si>
    <t>m</t>
  </si>
  <si>
    <t>42,66</t>
  </si>
  <si>
    <t>776421100R00</t>
  </si>
  <si>
    <t>Lepení podlahových soklíků z PVC a vinylu</t>
  </si>
  <si>
    <t>43</t>
  </si>
  <si>
    <t>776421300R00</t>
  </si>
  <si>
    <t>Montáž fabionů k PVC podlahám do v.100 mm</t>
  </si>
  <si>
    <t>včetně vytažení a nalepení povlakové krytiny na stěnu.</t>
  </si>
  <si>
    <t>POP</t>
  </si>
  <si>
    <t>6,78+4,41+0,15*4+1,21+1,245+0,28+0,77+0,29</t>
  </si>
  <si>
    <t>1,895+0,83+2,473+6,63+4,23+0,15*4</t>
  </si>
  <si>
    <t>1,1175+1,24</t>
  </si>
  <si>
    <t>(4,23-2,473-1,285)+0,82+1,38+1,13</t>
  </si>
  <si>
    <t>0,65+4,41-0,8</t>
  </si>
  <si>
    <t>776511810RT1</t>
  </si>
  <si>
    <t>Odstranění PVC a koberců lepených bez podložky z ploch nad 20 m2</t>
  </si>
  <si>
    <t>776521100R00</t>
  </si>
  <si>
    <t>Lepení povlakových podlah z pásů PVC na lepidlo</t>
  </si>
  <si>
    <t>28342451R</t>
  </si>
  <si>
    <t>Fabion pro  PVC černá, 25 x25 mm, 25 m</t>
  </si>
  <si>
    <t>SPCM</t>
  </si>
  <si>
    <t>Specifikace</t>
  </si>
  <si>
    <t>POL3_</t>
  </si>
  <si>
    <t>42,662*1,1</t>
  </si>
  <si>
    <t>284122076R</t>
  </si>
  <si>
    <t xml:space="preserve">Podlahovina vinylová homogenní tl. 2  mm, </t>
  </si>
  <si>
    <t>59,73388*1,1</t>
  </si>
  <si>
    <t>sokly v 130 mm : 42,665*0,13*1,25</t>
  </si>
  <si>
    <t>58581302R</t>
  </si>
  <si>
    <t>Samonivelační stěrka - materiál tl.6 mm</t>
  </si>
  <si>
    <t>kg</t>
  </si>
  <si>
    <t>6 mm odhad : 59,73388*1,6*6</t>
  </si>
  <si>
    <t>776-01</t>
  </si>
  <si>
    <t>Zakončovací lišta na stěnu - zapravení tmelem</t>
  </si>
  <si>
    <t xml:space="preserve">m     </t>
  </si>
  <si>
    <t>42,66*1,1</t>
  </si>
  <si>
    <t>998776201R00</t>
  </si>
  <si>
    <t>Přesun hmot pro podlahy povlakové, výšky do 6 m</t>
  </si>
  <si>
    <t>Přesun hmot</t>
  </si>
  <si>
    <t>POL7_</t>
  </si>
  <si>
    <t>979990181R00</t>
  </si>
  <si>
    <t>Poplatek za skládku suti - PVC podlahová krytina</t>
  </si>
  <si>
    <t>t</t>
  </si>
  <si>
    <t>PVC + sokly : 0,21248</t>
  </si>
  <si>
    <t>979081111R00</t>
  </si>
  <si>
    <t>Odvoz suti a vybour.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</si>
  <si>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</si>
  <si>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</si>
  <si>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</si>
  <si>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</si>
  <si>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</si>
  <si>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</si>
  <si>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</si>
  <si>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</si>
  <si>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</si>
  <si>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979999998R00</t>
  </si>
  <si>
    <t>Poplatek za ukládku suť do 5 % příměsí (skup.170107)</t>
  </si>
  <si>
    <t>RTS 25/ I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</si>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</sst>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5" x14ac:dyDescent="0.25"/>
  <sheetData>
    <row r="1" spans="1:7" ht="13" x14ac:dyDescent="0.3">
      <c r="A1" s="21" t="s">
        <v>40</v>
      </c>
    </row>
    <row r="2" spans="1:7" ht="57.75" customHeight="1" x14ac:dyDescent="0.25">
      <c r="A2" s="191" t="s">
        <v>41</v>
      </c>
      <c r="B2" s="191"/>
      <c r="C2" s="191"/>
      <c r="D2" s="191"/>
      <c r="E2" s="191"/>
      <c r="F2" s="191"/>
      <c r="G2" s="19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5"/>
  <sheetViews>
    <sheetView showGridLines="0" topLeftCell="B25" zoomScaleNormal="100" zoomScaleSheetLayoutView="75" workbookViewId="0">
      <selection activeCell="D34" sqref="D34:E34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2" customWidth="1"/>
    <col min="4" max="4" width="13" style="52" customWidth="1"/>
    <col min="5" max="5" width="9.7265625" style="52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</cols>
  <sheetData>
    <row r="1" spans="1:15" ht="33.75" customHeight="1" x14ac:dyDescent="0.25">
      <c r="A1" s="47" t="s">
        <v>38</v>
      </c>
      <c r="B1" s="227" t="s">
        <v>4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5">
      <c r="A2" s="2"/>
      <c r="B2" s="77" t="s">
        <v>24</v>
      </c>
      <c r="C2" s="78"/>
      <c r="D2" s="79" t="s">
        <v>49</v>
      </c>
      <c r="E2" s="233" t="s">
        <v>50</v>
      </c>
      <c r="F2" s="234"/>
      <c r="G2" s="234"/>
      <c r="H2" s="234"/>
      <c r="I2" s="234"/>
      <c r="J2" s="235"/>
      <c r="O2" s="1"/>
    </row>
    <row r="3" spans="1:15" ht="27" customHeight="1" x14ac:dyDescent="0.25">
      <c r="A3" s="2"/>
      <c r="B3" s="80" t="s">
        <v>47</v>
      </c>
      <c r="C3" s="78"/>
      <c r="D3" s="81" t="s">
        <v>45</v>
      </c>
      <c r="E3" s="236" t="s">
        <v>46</v>
      </c>
      <c r="F3" s="237"/>
      <c r="G3" s="237"/>
      <c r="H3" s="237"/>
      <c r="I3" s="237"/>
      <c r="J3" s="238"/>
    </row>
    <row r="4" spans="1:15" ht="23.25" customHeight="1" x14ac:dyDescent="0.25">
      <c r="A4" s="76">
        <v>2236</v>
      </c>
      <c r="B4" s="82" t="s">
        <v>48</v>
      </c>
      <c r="C4" s="83"/>
      <c r="D4" s="84" t="s">
        <v>43</v>
      </c>
      <c r="E4" s="216" t="s">
        <v>44</v>
      </c>
      <c r="F4" s="217"/>
      <c r="G4" s="217"/>
      <c r="H4" s="217"/>
      <c r="I4" s="217"/>
      <c r="J4" s="218"/>
    </row>
    <row r="5" spans="1:15" ht="24" customHeight="1" x14ac:dyDescent="0.25">
      <c r="A5" s="2"/>
      <c r="B5" s="31" t="s">
        <v>23</v>
      </c>
      <c r="D5" s="221"/>
      <c r="E5" s="222"/>
      <c r="F5" s="222"/>
      <c r="G5" s="222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3"/>
      <c r="E6" s="224"/>
      <c r="F6" s="224"/>
      <c r="G6" s="22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5"/>
      <c r="F7" s="226"/>
      <c r="G7" s="22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40"/>
      <c r="E11" s="240"/>
      <c r="F11" s="240"/>
      <c r="G11" s="240"/>
      <c r="H11" s="18" t="s">
        <v>42</v>
      </c>
      <c r="I11" s="86"/>
      <c r="J11" s="8"/>
    </row>
    <row r="12" spans="1:15" ht="15.75" customHeight="1" x14ac:dyDescent="0.25">
      <c r="A12" s="2"/>
      <c r="B12" s="28"/>
      <c r="C12" s="55"/>
      <c r="D12" s="215"/>
      <c r="E12" s="215"/>
      <c r="F12" s="215"/>
      <c r="G12" s="215"/>
      <c r="H12" s="18" t="s">
        <v>36</v>
      </c>
      <c r="I12" s="86"/>
      <c r="J12" s="8"/>
    </row>
    <row r="13" spans="1:15" ht="15.75" customHeight="1" x14ac:dyDescent="0.25">
      <c r="A13" s="2"/>
      <c r="B13" s="29"/>
      <c r="C13" s="56"/>
      <c r="D13" s="85"/>
      <c r="E13" s="219"/>
      <c r="F13" s="220"/>
      <c r="G13" s="22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39"/>
      <c r="F15" s="239"/>
      <c r="G15" s="241"/>
      <c r="H15" s="241"/>
      <c r="I15" s="241" t="s">
        <v>31</v>
      </c>
      <c r="J15" s="242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204"/>
      <c r="F16" s="205"/>
      <c r="G16" s="204"/>
      <c r="H16" s="205"/>
      <c r="I16" s="204">
        <f>SUMIF(F49:F51,A16,I49:I51)+SUMIF(F49:F51,"PSU",I49:I51)</f>
        <v>0</v>
      </c>
      <c r="J16" s="206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204"/>
      <c r="F17" s="205"/>
      <c r="G17" s="204"/>
      <c r="H17" s="205"/>
      <c r="I17" s="204">
        <f>SUMIF(F49:F51,A17,I49:I51)</f>
        <v>0</v>
      </c>
      <c r="J17" s="206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204"/>
      <c r="F18" s="205"/>
      <c r="G18" s="204"/>
      <c r="H18" s="205"/>
      <c r="I18" s="204">
        <f>SUMIF(F49:F51,A18,I49:I51)</f>
        <v>0</v>
      </c>
      <c r="J18" s="206"/>
    </row>
    <row r="19" spans="1:10" ht="23.25" customHeight="1" x14ac:dyDescent="0.25">
      <c r="A19" s="139" t="s">
        <v>63</v>
      </c>
      <c r="B19" s="38" t="s">
        <v>29</v>
      </c>
      <c r="C19" s="62"/>
      <c r="D19" s="63"/>
      <c r="E19" s="204"/>
      <c r="F19" s="205"/>
      <c r="G19" s="204"/>
      <c r="H19" s="205"/>
      <c r="I19" s="204">
        <f>SUMIF(F49:F51,A19,I49:I51)</f>
        <v>0</v>
      </c>
      <c r="J19" s="206"/>
    </row>
    <row r="20" spans="1:10" ht="23.25" customHeight="1" x14ac:dyDescent="0.25">
      <c r="A20" s="139" t="s">
        <v>64</v>
      </c>
      <c r="B20" s="38" t="s">
        <v>30</v>
      </c>
      <c r="C20" s="62"/>
      <c r="D20" s="63"/>
      <c r="E20" s="204"/>
      <c r="F20" s="205"/>
      <c r="G20" s="204"/>
      <c r="H20" s="205"/>
      <c r="I20" s="204">
        <f>SUMIF(F49:F51,A20,I49:I51)</f>
        <v>0</v>
      </c>
      <c r="J20" s="206"/>
    </row>
    <row r="21" spans="1:10" ht="23.25" customHeight="1" x14ac:dyDescent="0.3">
      <c r="A21" s="2"/>
      <c r="B21" s="48" t="s">
        <v>31</v>
      </c>
      <c r="C21" s="64"/>
      <c r="D21" s="65"/>
      <c r="E21" s="207"/>
      <c r="F21" s="243"/>
      <c r="G21" s="207"/>
      <c r="H21" s="243"/>
      <c r="I21" s="207">
        <f>SUM(I16:J20)</f>
        <v>0</v>
      </c>
      <c r="J21" s="208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2">
        <f>ZakladDPHSniVypocet</f>
        <v>0</v>
      </c>
      <c r="H23" s="203"/>
      <c r="I23" s="203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0">
        <f>A23</f>
        <v>0</v>
      </c>
      <c r="H24" s="201"/>
      <c r="I24" s="201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2">
        <f>ZakladDPHZaklVypocet</f>
        <v>0</v>
      </c>
      <c r="H25" s="203"/>
      <c r="I25" s="203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0">
        <f>A25</f>
        <v>0</v>
      </c>
      <c r="H26" s="231"/>
      <c r="I26" s="23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2">
        <f>CenaCelkem-(ZakladDPHSni+DPHSni+ZakladDPHZakl+DPHZakl)</f>
        <v>0</v>
      </c>
      <c r="H27" s="232"/>
      <c r="I27" s="232"/>
      <c r="J27" s="41" t="str">
        <f t="shared" si="0"/>
        <v>CZK</v>
      </c>
    </row>
    <row r="28" spans="1:10" ht="27.75" hidden="1" customHeight="1" thickBot="1" x14ac:dyDescent="0.3">
      <c r="A28" s="2"/>
      <c r="B28" s="113" t="s">
        <v>25</v>
      </c>
      <c r="C28" s="114"/>
      <c r="D28" s="114"/>
      <c r="E28" s="115"/>
      <c r="F28" s="116"/>
      <c r="G28" s="210">
        <f>ZakladDPHSniVypocet+ZakladDPHZaklVypocet</f>
        <v>0</v>
      </c>
      <c r="H28" s="210"/>
      <c r="I28" s="210"/>
      <c r="J28" s="11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3" t="s">
        <v>37</v>
      </c>
      <c r="C29" s="118"/>
      <c r="D29" s="118"/>
      <c r="E29" s="118"/>
      <c r="F29" s="119"/>
      <c r="G29" s="209">
        <f>A27</f>
        <v>0</v>
      </c>
      <c r="H29" s="209"/>
      <c r="I29" s="209"/>
      <c r="J29" s="120" t="s">
        <v>53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211"/>
      <c r="E34" s="212"/>
      <c r="G34" s="213"/>
      <c r="H34" s="214"/>
      <c r="I34" s="214"/>
      <c r="J34" s="25"/>
    </row>
    <row r="35" spans="1:10" ht="12.75" customHeight="1" x14ac:dyDescent="0.25">
      <c r="A35" s="2"/>
      <c r="B35" s="2"/>
      <c r="D35" s="199" t="s">
        <v>2</v>
      </c>
      <c r="E35" s="199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5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5">
      <c r="A39" s="89">
        <v>1</v>
      </c>
      <c r="B39" s="99" t="s">
        <v>51</v>
      </c>
      <c r="C39" s="194"/>
      <c r="D39" s="194"/>
      <c r="E39" s="194"/>
      <c r="F39" s="100">
        <f>'SO01 01 Pol'!AE59</f>
        <v>0</v>
      </c>
      <c r="G39" s="101">
        <f>'SO01 01 Pol'!AF59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hidden="1" customHeight="1" x14ac:dyDescent="0.25">
      <c r="A40" s="89">
        <v>2</v>
      </c>
      <c r="B40" s="104" t="s">
        <v>45</v>
      </c>
      <c r="C40" s="195" t="s">
        <v>46</v>
      </c>
      <c r="D40" s="195"/>
      <c r="E40" s="195"/>
      <c r="F40" s="105">
        <f>'SO01 01 Pol'!AE59</f>
        <v>0</v>
      </c>
      <c r="G40" s="106">
        <f>'SO01 01 Pol'!AF59</f>
        <v>0</v>
      </c>
      <c r="H40" s="106">
        <f>(F40*SazbaDPH1/100)+(G40*SazbaDPH2/100)</f>
        <v>0</v>
      </c>
      <c r="I40" s="106">
        <f>F40+G40+H40</f>
        <v>0</v>
      </c>
      <c r="J40" s="107" t="str">
        <f>IF(CenaCelkemVypocet=0,"",I40/CenaCelkemVypocet*100)</f>
        <v/>
      </c>
    </row>
    <row r="41" spans="1:10" ht="25.5" hidden="1" customHeight="1" x14ac:dyDescent="0.25">
      <c r="A41" s="89">
        <v>3</v>
      </c>
      <c r="B41" s="108" t="s">
        <v>43</v>
      </c>
      <c r="C41" s="194" t="s">
        <v>44</v>
      </c>
      <c r="D41" s="194"/>
      <c r="E41" s="194"/>
      <c r="F41" s="109">
        <f>'SO01 01 Pol'!AE59</f>
        <v>0</v>
      </c>
      <c r="G41" s="102">
        <f>'SO01 01 Pol'!AF59</f>
        <v>0</v>
      </c>
      <c r="H41" s="102">
        <f>(F41*SazbaDPH1/100)+(G41*SazbaDPH2/100)</f>
        <v>0</v>
      </c>
      <c r="I41" s="102">
        <f>F41+G41+H41</f>
        <v>0</v>
      </c>
      <c r="J41" s="103" t="str">
        <f>IF(CenaCelkemVypocet=0,"",I41/CenaCelkemVypocet*100)</f>
        <v/>
      </c>
    </row>
    <row r="42" spans="1:10" ht="25.5" hidden="1" customHeight="1" x14ac:dyDescent="0.25">
      <c r="A42" s="89"/>
      <c r="B42" s="196" t="s">
        <v>52</v>
      </c>
      <c r="C42" s="197"/>
      <c r="D42" s="197"/>
      <c r="E42" s="198"/>
      <c r="F42" s="110">
        <f>SUMIF(A39:A41,"=1",F39:F41)</f>
        <v>0</v>
      </c>
      <c r="G42" s="111">
        <f>SUMIF(A39:A41,"=1",G39:G41)</f>
        <v>0</v>
      </c>
      <c r="H42" s="111">
        <f>SUMIF(A39:A41,"=1",H39:H41)</f>
        <v>0</v>
      </c>
      <c r="I42" s="111">
        <f>SUMIF(A39:A41,"=1",I39:I41)</f>
        <v>0</v>
      </c>
      <c r="J42" s="112">
        <f>SUMIF(A39:A41,"=1",J39:J41)</f>
        <v>0</v>
      </c>
    </row>
    <row r="46" spans="1:10" ht="15.5" x14ac:dyDescent="0.35">
      <c r="B46" s="121" t="s">
        <v>54</v>
      </c>
    </row>
    <row r="48" spans="1:10" ht="25.5" customHeight="1" x14ac:dyDescent="0.25">
      <c r="A48" s="123"/>
      <c r="B48" s="126" t="s">
        <v>18</v>
      </c>
      <c r="C48" s="126" t="s">
        <v>6</v>
      </c>
      <c r="D48" s="127"/>
      <c r="E48" s="127"/>
      <c r="F48" s="128" t="s">
        <v>55</v>
      </c>
      <c r="G48" s="128"/>
      <c r="H48" s="128"/>
      <c r="I48" s="128" t="s">
        <v>31</v>
      </c>
      <c r="J48" s="128" t="s">
        <v>0</v>
      </c>
    </row>
    <row r="49" spans="1:10" ht="36.75" customHeight="1" x14ac:dyDescent="0.25">
      <c r="A49" s="124"/>
      <c r="B49" s="129" t="s">
        <v>56</v>
      </c>
      <c r="C49" s="192" t="s">
        <v>57</v>
      </c>
      <c r="D49" s="193"/>
      <c r="E49" s="193"/>
      <c r="F49" s="135" t="s">
        <v>26</v>
      </c>
      <c r="G49" s="136"/>
      <c r="H49" s="136"/>
      <c r="I49" s="136">
        <f>'SO01 01 Pol'!G8</f>
        <v>0</v>
      </c>
      <c r="J49" s="133" t="str">
        <f>IF(I52=0,"",I49/I52*100)</f>
        <v/>
      </c>
    </row>
    <row r="50" spans="1:10" ht="36.75" customHeight="1" x14ac:dyDescent="0.25">
      <c r="A50" s="124"/>
      <c r="B50" s="129" t="s">
        <v>58</v>
      </c>
      <c r="C50" s="192" t="s">
        <v>59</v>
      </c>
      <c r="D50" s="193"/>
      <c r="E50" s="193"/>
      <c r="F50" s="135" t="s">
        <v>27</v>
      </c>
      <c r="G50" s="136"/>
      <c r="H50" s="136"/>
      <c r="I50" s="136">
        <f>'SO01 01 Pol'!G14</f>
        <v>0</v>
      </c>
      <c r="J50" s="133" t="str">
        <f>IF(I52=0,"",I50/I52*100)</f>
        <v/>
      </c>
    </row>
    <row r="51" spans="1:10" ht="36.75" customHeight="1" x14ac:dyDescent="0.25">
      <c r="A51" s="124"/>
      <c r="B51" s="129" t="s">
        <v>60</v>
      </c>
      <c r="C51" s="192" t="s">
        <v>61</v>
      </c>
      <c r="D51" s="193"/>
      <c r="E51" s="193"/>
      <c r="F51" s="135" t="s">
        <v>62</v>
      </c>
      <c r="G51" s="136"/>
      <c r="H51" s="136"/>
      <c r="I51" s="136">
        <f>'SO01 01 Pol'!G49</f>
        <v>0</v>
      </c>
      <c r="J51" s="133" t="str">
        <f>IF(I52=0,"",I51/I52*100)</f>
        <v/>
      </c>
    </row>
    <row r="52" spans="1:10" ht="25.5" customHeight="1" x14ac:dyDescent="0.25">
      <c r="A52" s="125"/>
      <c r="B52" s="130" t="s">
        <v>1</v>
      </c>
      <c r="C52" s="131"/>
      <c r="D52" s="132"/>
      <c r="E52" s="132"/>
      <c r="F52" s="137"/>
      <c r="G52" s="138"/>
      <c r="H52" s="138"/>
      <c r="I52" s="138">
        <f>SUM(I49:I51)</f>
        <v>0</v>
      </c>
      <c r="J52" s="134">
        <f>SUM(J49:J51)</f>
        <v>0</v>
      </c>
    </row>
    <row r="53" spans="1:10" x14ac:dyDescent="0.25">
      <c r="F53" s="87"/>
      <c r="G53" s="87"/>
      <c r="H53" s="87"/>
      <c r="I53" s="87"/>
      <c r="J53" s="88"/>
    </row>
    <row r="54" spans="1:10" x14ac:dyDescent="0.25">
      <c r="F54" s="87"/>
      <c r="G54" s="87"/>
      <c r="H54" s="87"/>
      <c r="I54" s="87"/>
      <c r="J54" s="88"/>
    </row>
    <row r="55" spans="1:10" x14ac:dyDescent="0.25">
      <c r="F55" s="87"/>
      <c r="G55" s="87"/>
      <c r="H55" s="87"/>
      <c r="I55" s="87"/>
      <c r="J55" s="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0:E50"/>
    <mergeCell ref="C51:E51"/>
    <mergeCell ref="C39:E39"/>
    <mergeCell ref="C40:E40"/>
    <mergeCell ref="C41:E41"/>
    <mergeCell ref="B42:E42"/>
    <mergeCell ref="C49:E4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244" t="s">
        <v>7</v>
      </c>
      <c r="B1" s="244"/>
      <c r="C1" s="245"/>
      <c r="D1" s="244"/>
      <c r="E1" s="244"/>
      <c r="F1" s="244"/>
      <c r="G1" s="244"/>
    </row>
    <row r="2" spans="1:7" ht="25" customHeight="1" x14ac:dyDescent="0.25">
      <c r="A2" s="50" t="s">
        <v>8</v>
      </c>
      <c r="B2" s="49"/>
      <c r="C2" s="246"/>
      <c r="D2" s="246"/>
      <c r="E2" s="246"/>
      <c r="F2" s="246"/>
      <c r="G2" s="247"/>
    </row>
    <row r="3" spans="1:7" ht="25" customHeight="1" x14ac:dyDescent="0.25">
      <c r="A3" s="50" t="s">
        <v>9</v>
      </c>
      <c r="B3" s="49"/>
      <c r="C3" s="246"/>
      <c r="D3" s="246"/>
      <c r="E3" s="246"/>
      <c r="F3" s="246"/>
      <c r="G3" s="247"/>
    </row>
    <row r="4" spans="1:7" ht="25" customHeight="1" x14ac:dyDescent="0.25">
      <c r="A4" s="50" t="s">
        <v>10</v>
      </c>
      <c r="B4" s="49"/>
      <c r="C4" s="246"/>
      <c r="D4" s="246"/>
      <c r="E4" s="246"/>
      <c r="F4" s="246"/>
      <c r="G4" s="247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E57" sqref="E57"/>
    </sheetView>
  </sheetViews>
  <sheetFormatPr defaultRowHeight="12.5" outlineLevelRow="1" x14ac:dyDescent="0.25"/>
  <cols>
    <col min="1" max="1" width="3.36328125" customWidth="1"/>
    <col min="2" max="2" width="12.453125" style="122" customWidth="1"/>
    <col min="3" max="3" width="38.1796875" style="122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5">
      <c r="A1" s="248" t="s">
        <v>7</v>
      </c>
      <c r="B1" s="248"/>
      <c r="C1" s="248"/>
      <c r="D1" s="248"/>
      <c r="E1" s="248"/>
      <c r="F1" s="248"/>
      <c r="G1" s="248"/>
      <c r="AG1" t="s">
        <v>65</v>
      </c>
    </row>
    <row r="2" spans="1:60" ht="25" customHeight="1" x14ac:dyDescent="0.25">
      <c r="A2" s="140" t="s">
        <v>8</v>
      </c>
      <c r="B2" s="49" t="s">
        <v>49</v>
      </c>
      <c r="C2" s="249" t="s">
        <v>50</v>
      </c>
      <c r="D2" s="250"/>
      <c r="E2" s="250"/>
      <c r="F2" s="250"/>
      <c r="G2" s="251"/>
      <c r="AG2" t="s">
        <v>66</v>
      </c>
    </row>
    <row r="3" spans="1:60" ht="25" customHeight="1" x14ac:dyDescent="0.25">
      <c r="A3" s="140" t="s">
        <v>9</v>
      </c>
      <c r="B3" s="49" t="s">
        <v>45</v>
      </c>
      <c r="C3" s="249" t="s">
        <v>46</v>
      </c>
      <c r="D3" s="250"/>
      <c r="E3" s="250"/>
      <c r="F3" s="250"/>
      <c r="G3" s="251"/>
      <c r="AC3" s="122" t="s">
        <v>66</v>
      </c>
      <c r="AG3" t="s">
        <v>67</v>
      </c>
    </row>
    <row r="4" spans="1:60" ht="25" customHeight="1" x14ac:dyDescent="0.25">
      <c r="A4" s="141" t="s">
        <v>10</v>
      </c>
      <c r="B4" s="142" t="s">
        <v>43</v>
      </c>
      <c r="C4" s="252" t="s">
        <v>44</v>
      </c>
      <c r="D4" s="253"/>
      <c r="E4" s="253"/>
      <c r="F4" s="253"/>
      <c r="G4" s="254"/>
      <c r="AG4" t="s">
        <v>68</v>
      </c>
    </row>
    <row r="5" spans="1:60" x14ac:dyDescent="0.25">
      <c r="D5" s="10"/>
    </row>
    <row r="6" spans="1:60" ht="37.5" x14ac:dyDescent="0.25">
      <c r="A6" s="144" t="s">
        <v>69</v>
      </c>
      <c r="B6" s="146" t="s">
        <v>70</v>
      </c>
      <c r="C6" s="146" t="s">
        <v>71</v>
      </c>
      <c r="D6" s="145" t="s">
        <v>72</v>
      </c>
      <c r="E6" s="144" t="s">
        <v>73</v>
      </c>
      <c r="F6" s="143" t="s">
        <v>74</v>
      </c>
      <c r="G6" s="144" t="s">
        <v>31</v>
      </c>
      <c r="H6" s="147" t="s">
        <v>32</v>
      </c>
      <c r="I6" s="147" t="s">
        <v>75</v>
      </c>
      <c r="J6" s="147" t="s">
        <v>33</v>
      </c>
      <c r="K6" s="147" t="s">
        <v>76</v>
      </c>
      <c r="L6" s="147" t="s">
        <v>77</v>
      </c>
      <c r="M6" s="147" t="s">
        <v>78</v>
      </c>
      <c r="N6" s="147" t="s">
        <v>79</v>
      </c>
      <c r="O6" s="147" t="s">
        <v>80</v>
      </c>
      <c r="P6" s="147" t="s">
        <v>81</v>
      </c>
      <c r="Q6" s="147" t="s">
        <v>82</v>
      </c>
      <c r="R6" s="147" t="s">
        <v>83</v>
      </c>
      <c r="S6" s="147" t="s">
        <v>84</v>
      </c>
      <c r="T6" s="147" t="s">
        <v>85</v>
      </c>
      <c r="U6" s="147" t="s">
        <v>86</v>
      </c>
      <c r="V6" s="147" t="s">
        <v>87</v>
      </c>
      <c r="W6" s="147" t="s">
        <v>88</v>
      </c>
      <c r="X6" s="147" t="s">
        <v>89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60" ht="13" x14ac:dyDescent="0.25">
      <c r="A8" s="163" t="s">
        <v>90</v>
      </c>
      <c r="B8" s="164" t="s">
        <v>56</v>
      </c>
      <c r="C8" s="183" t="s">
        <v>57</v>
      </c>
      <c r="D8" s="165"/>
      <c r="E8" s="166"/>
      <c r="F8" s="167"/>
      <c r="G8" s="168">
        <f>SUMIF(AG9:AG13,"&lt;&gt;NOR",G9:G13)</f>
        <v>0</v>
      </c>
      <c r="H8" s="162"/>
      <c r="I8" s="162">
        <f>SUM(I9:I13)</f>
        <v>0</v>
      </c>
      <c r="J8" s="162"/>
      <c r="K8" s="162">
        <f>SUM(K9:K13)</f>
        <v>0</v>
      </c>
      <c r="L8" s="162"/>
      <c r="M8" s="162">
        <f>SUM(M9:M13)</f>
        <v>0</v>
      </c>
      <c r="N8" s="162"/>
      <c r="O8" s="162">
        <f>SUM(O9:O13)</f>
        <v>0</v>
      </c>
      <c r="P8" s="162"/>
      <c r="Q8" s="162">
        <f>SUM(Q9:Q13)</f>
        <v>0.23</v>
      </c>
      <c r="R8" s="162"/>
      <c r="S8" s="162"/>
      <c r="T8" s="162"/>
      <c r="U8" s="162"/>
      <c r="V8" s="162">
        <f>SUM(V9:V13)</f>
        <v>5.91</v>
      </c>
      <c r="W8" s="162"/>
      <c r="X8" s="162"/>
      <c r="AG8" t="s">
        <v>91</v>
      </c>
    </row>
    <row r="9" spans="1:60" outlineLevel="1" x14ac:dyDescent="0.25">
      <c r="A9" s="169">
        <v>1</v>
      </c>
      <c r="B9" s="170" t="s">
        <v>92</v>
      </c>
      <c r="C9" s="184" t="s">
        <v>93</v>
      </c>
      <c r="D9" s="171" t="s">
        <v>94</v>
      </c>
      <c r="E9" s="172">
        <v>17.920159999999999</v>
      </c>
      <c r="F9" s="173"/>
      <c r="G9" s="174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8">
        <v>0</v>
      </c>
      <c r="O9" s="158">
        <f>ROUND(E9*N9,2)</f>
        <v>0</v>
      </c>
      <c r="P9" s="158">
        <v>1.26E-2</v>
      </c>
      <c r="Q9" s="158">
        <f>ROUND(E9*P9,2)</f>
        <v>0.23</v>
      </c>
      <c r="R9" s="158"/>
      <c r="S9" s="158" t="s">
        <v>95</v>
      </c>
      <c r="T9" s="158" t="s">
        <v>96</v>
      </c>
      <c r="U9" s="158">
        <v>0.33</v>
      </c>
      <c r="V9" s="158">
        <f>ROUND(E9*U9,2)</f>
        <v>5.91</v>
      </c>
      <c r="W9" s="158"/>
      <c r="X9" s="158" t="s">
        <v>97</v>
      </c>
      <c r="Y9" s="148"/>
      <c r="Z9" s="148"/>
      <c r="AA9" s="148"/>
      <c r="AB9" s="148"/>
      <c r="AC9" s="148"/>
      <c r="AD9" s="148"/>
      <c r="AE9" s="148"/>
      <c r="AF9" s="148"/>
      <c r="AG9" s="148" t="s">
        <v>98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5">
      <c r="A10" s="155"/>
      <c r="B10" s="156"/>
      <c r="C10" s="185" t="s">
        <v>99</v>
      </c>
      <c r="D10" s="160"/>
      <c r="E10" s="161">
        <v>17.920159999999999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48"/>
      <c r="Z10" s="148"/>
      <c r="AA10" s="148"/>
      <c r="AB10" s="148"/>
      <c r="AC10" s="148"/>
      <c r="AD10" s="148"/>
      <c r="AE10" s="148"/>
      <c r="AF10" s="148"/>
      <c r="AG10" s="148" t="s">
        <v>100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5">
      <c r="A11" s="155"/>
      <c r="B11" s="156"/>
      <c r="C11" s="185" t="s">
        <v>101</v>
      </c>
      <c r="D11" s="160"/>
      <c r="E11" s="161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48"/>
      <c r="Z11" s="148"/>
      <c r="AA11" s="148"/>
      <c r="AB11" s="148"/>
      <c r="AC11" s="148"/>
      <c r="AD11" s="148"/>
      <c r="AE11" s="148"/>
      <c r="AF11" s="148"/>
      <c r="AG11" s="148" t="s">
        <v>100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5">
      <c r="A12" s="169">
        <v>2</v>
      </c>
      <c r="B12" s="170" t="s">
        <v>102</v>
      </c>
      <c r="C12" s="184" t="s">
        <v>103</v>
      </c>
      <c r="D12" s="171" t="s">
        <v>104</v>
      </c>
      <c r="E12" s="172">
        <v>7</v>
      </c>
      <c r="F12" s="173"/>
      <c r="G12" s="174">
        <f>ROUND(E12*F12,2)</f>
        <v>0</v>
      </c>
      <c r="H12" s="159"/>
      <c r="I12" s="158">
        <f>ROUND(E12*H12,2)</f>
        <v>0</v>
      </c>
      <c r="J12" s="159"/>
      <c r="K12" s="158">
        <f>ROUND(E12*J12,2)</f>
        <v>0</v>
      </c>
      <c r="L12" s="158">
        <v>21</v>
      </c>
      <c r="M12" s="158">
        <f>G12*(1+L12/100)</f>
        <v>0</v>
      </c>
      <c r="N12" s="158">
        <v>0</v>
      </c>
      <c r="O12" s="158">
        <f>ROUND(E12*N12,2)</f>
        <v>0</v>
      </c>
      <c r="P12" s="158">
        <v>0</v>
      </c>
      <c r="Q12" s="158">
        <f>ROUND(E12*P12,2)</f>
        <v>0</v>
      </c>
      <c r="R12" s="158"/>
      <c r="S12" s="158" t="s">
        <v>105</v>
      </c>
      <c r="T12" s="158" t="s">
        <v>106</v>
      </c>
      <c r="U12" s="158">
        <v>0</v>
      </c>
      <c r="V12" s="158">
        <f>ROUND(E12*U12,2)</f>
        <v>0</v>
      </c>
      <c r="W12" s="158"/>
      <c r="X12" s="158" t="s">
        <v>97</v>
      </c>
      <c r="Y12" s="148"/>
      <c r="Z12" s="148"/>
      <c r="AA12" s="148"/>
      <c r="AB12" s="148"/>
      <c r="AC12" s="148"/>
      <c r="AD12" s="148"/>
      <c r="AE12" s="148"/>
      <c r="AF12" s="148"/>
      <c r="AG12" s="148" t="s">
        <v>98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5">
      <c r="A13" s="155"/>
      <c r="B13" s="156"/>
      <c r="C13" s="185" t="s">
        <v>107</v>
      </c>
      <c r="D13" s="160"/>
      <c r="E13" s="161">
        <v>7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48"/>
      <c r="Z13" s="148"/>
      <c r="AA13" s="148"/>
      <c r="AB13" s="148"/>
      <c r="AC13" s="148"/>
      <c r="AD13" s="148"/>
      <c r="AE13" s="148"/>
      <c r="AF13" s="148"/>
      <c r="AG13" s="148" t="s">
        <v>100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ht="13" x14ac:dyDescent="0.25">
      <c r="A14" s="163" t="s">
        <v>90</v>
      </c>
      <c r="B14" s="164" t="s">
        <v>58</v>
      </c>
      <c r="C14" s="183" t="s">
        <v>59</v>
      </c>
      <c r="D14" s="165"/>
      <c r="E14" s="166"/>
      <c r="F14" s="167"/>
      <c r="G14" s="168">
        <f>SUMIF(AG15:AG48,"&lt;&gt;NOR",G15:G48)</f>
        <v>0</v>
      </c>
      <c r="H14" s="162"/>
      <c r="I14" s="162">
        <f>SUM(I15:I48)</f>
        <v>0</v>
      </c>
      <c r="J14" s="162"/>
      <c r="K14" s="162">
        <f>SUM(K15:K48)</f>
        <v>0</v>
      </c>
      <c r="L14" s="162"/>
      <c r="M14" s="162">
        <f>SUM(M15:M48)</f>
        <v>0</v>
      </c>
      <c r="N14" s="162"/>
      <c r="O14" s="162">
        <f>SUM(O15:O48)</f>
        <v>0.95</v>
      </c>
      <c r="P14" s="162"/>
      <c r="Q14" s="162">
        <f>SUM(Q15:Q48)</f>
        <v>0.21</v>
      </c>
      <c r="R14" s="162"/>
      <c r="S14" s="162"/>
      <c r="T14" s="162"/>
      <c r="U14" s="162"/>
      <c r="V14" s="162">
        <f>SUM(V15:V48)</f>
        <v>58.84</v>
      </c>
      <c r="W14" s="162"/>
      <c r="X14" s="162"/>
      <c r="AG14" t="s">
        <v>91</v>
      </c>
    </row>
    <row r="15" spans="1:60" outlineLevel="1" x14ac:dyDescent="0.25">
      <c r="A15" s="169">
        <v>3</v>
      </c>
      <c r="B15" s="170" t="s">
        <v>108</v>
      </c>
      <c r="C15" s="184" t="s">
        <v>109</v>
      </c>
      <c r="D15" s="171" t="s">
        <v>94</v>
      </c>
      <c r="E15" s="172">
        <v>59.733879999999999</v>
      </c>
      <c r="F15" s="173"/>
      <c r="G15" s="174">
        <f>ROUND(E15*F15,2)</f>
        <v>0</v>
      </c>
      <c r="H15" s="159"/>
      <c r="I15" s="158">
        <f>ROUND(E15*H15,2)</f>
        <v>0</v>
      </c>
      <c r="J15" s="159"/>
      <c r="K15" s="158">
        <f>ROUND(E15*J15,2)</f>
        <v>0</v>
      </c>
      <c r="L15" s="158">
        <v>21</v>
      </c>
      <c r="M15" s="158">
        <f>G15*(1+L15/100)</f>
        <v>0</v>
      </c>
      <c r="N15" s="158">
        <v>0</v>
      </c>
      <c r="O15" s="158">
        <f>ROUND(E15*N15,2)</f>
        <v>0</v>
      </c>
      <c r="P15" s="158">
        <v>0</v>
      </c>
      <c r="Q15" s="158">
        <f>ROUND(E15*P15,2)</f>
        <v>0</v>
      </c>
      <c r="R15" s="158"/>
      <c r="S15" s="158" t="s">
        <v>95</v>
      </c>
      <c r="T15" s="158" t="s">
        <v>96</v>
      </c>
      <c r="U15" s="158">
        <v>1.6E-2</v>
      </c>
      <c r="V15" s="158">
        <f>ROUND(E15*U15,2)</f>
        <v>0.96</v>
      </c>
      <c r="W15" s="158"/>
      <c r="X15" s="158" t="s">
        <v>97</v>
      </c>
      <c r="Y15" s="148"/>
      <c r="Z15" s="148"/>
      <c r="AA15" s="148"/>
      <c r="AB15" s="148"/>
      <c r="AC15" s="148"/>
      <c r="AD15" s="148"/>
      <c r="AE15" s="148"/>
      <c r="AF15" s="148"/>
      <c r="AG15" s="148" t="s">
        <v>98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5">
      <c r="A16" s="155"/>
      <c r="B16" s="156"/>
      <c r="C16" s="185" t="s">
        <v>110</v>
      </c>
      <c r="D16" s="160"/>
      <c r="E16" s="161">
        <v>59.733879999999999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48"/>
      <c r="Z16" s="148"/>
      <c r="AA16" s="148"/>
      <c r="AB16" s="148"/>
      <c r="AC16" s="148"/>
      <c r="AD16" s="148"/>
      <c r="AE16" s="148"/>
      <c r="AF16" s="148"/>
      <c r="AG16" s="148" t="s">
        <v>100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5">
      <c r="A17" s="169">
        <v>4</v>
      </c>
      <c r="B17" s="170" t="s">
        <v>111</v>
      </c>
      <c r="C17" s="184" t="s">
        <v>112</v>
      </c>
      <c r="D17" s="171" t="s">
        <v>94</v>
      </c>
      <c r="E17" s="172">
        <v>59.733879999999999</v>
      </c>
      <c r="F17" s="173"/>
      <c r="G17" s="174">
        <f>ROUND(E17*F17,2)</f>
        <v>0</v>
      </c>
      <c r="H17" s="159"/>
      <c r="I17" s="158">
        <f>ROUND(E17*H17,2)</f>
        <v>0</v>
      </c>
      <c r="J17" s="159"/>
      <c r="K17" s="158">
        <f>ROUND(E17*J17,2)</f>
        <v>0</v>
      </c>
      <c r="L17" s="158">
        <v>21</v>
      </c>
      <c r="M17" s="158">
        <f>G17*(1+L17/100)</f>
        <v>0</v>
      </c>
      <c r="N17" s="158">
        <v>0</v>
      </c>
      <c r="O17" s="158">
        <f>ROUND(E17*N17,2)</f>
        <v>0</v>
      </c>
      <c r="P17" s="158">
        <v>0</v>
      </c>
      <c r="Q17" s="158">
        <f>ROUND(E17*P17,2)</f>
        <v>0</v>
      </c>
      <c r="R17" s="158"/>
      <c r="S17" s="158" t="s">
        <v>95</v>
      </c>
      <c r="T17" s="158" t="s">
        <v>96</v>
      </c>
      <c r="U17" s="158">
        <v>0.15</v>
      </c>
      <c r="V17" s="158">
        <f>ROUND(E17*U17,2)</f>
        <v>8.9600000000000009</v>
      </c>
      <c r="W17" s="158"/>
      <c r="X17" s="158" t="s">
        <v>97</v>
      </c>
      <c r="Y17" s="148"/>
      <c r="Z17" s="148"/>
      <c r="AA17" s="148"/>
      <c r="AB17" s="148"/>
      <c r="AC17" s="148"/>
      <c r="AD17" s="148"/>
      <c r="AE17" s="148"/>
      <c r="AF17" s="148"/>
      <c r="AG17" s="148" t="s">
        <v>98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5">
      <c r="A18" s="155"/>
      <c r="B18" s="156"/>
      <c r="C18" s="185" t="s">
        <v>113</v>
      </c>
      <c r="D18" s="160"/>
      <c r="E18" s="161">
        <v>30.082049999999999</v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48"/>
      <c r="Z18" s="148"/>
      <c r="AA18" s="148"/>
      <c r="AB18" s="148"/>
      <c r="AC18" s="148"/>
      <c r="AD18" s="148"/>
      <c r="AE18" s="148"/>
      <c r="AF18" s="148"/>
      <c r="AG18" s="148" t="s">
        <v>100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5">
      <c r="A19" s="155"/>
      <c r="B19" s="156"/>
      <c r="C19" s="185" t="s">
        <v>114</v>
      </c>
      <c r="D19" s="160"/>
      <c r="E19" s="161">
        <v>0.18675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48"/>
      <c r="Z19" s="148"/>
      <c r="AA19" s="148"/>
      <c r="AB19" s="148"/>
      <c r="AC19" s="148"/>
      <c r="AD19" s="148"/>
      <c r="AE19" s="148"/>
      <c r="AF19" s="148"/>
      <c r="AG19" s="148" t="s">
        <v>100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5">
      <c r="A20" s="155"/>
      <c r="B20" s="156"/>
      <c r="C20" s="185" t="s">
        <v>115</v>
      </c>
      <c r="D20" s="160"/>
      <c r="E20" s="161">
        <v>28.398530000000001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48"/>
      <c r="Z20" s="148"/>
      <c r="AA20" s="148"/>
      <c r="AB20" s="148"/>
      <c r="AC20" s="148"/>
      <c r="AD20" s="148"/>
      <c r="AE20" s="148"/>
      <c r="AF20" s="148"/>
      <c r="AG20" s="148" t="s">
        <v>100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5">
      <c r="A21" s="155"/>
      <c r="B21" s="156"/>
      <c r="C21" s="185" t="s">
        <v>116</v>
      </c>
      <c r="D21" s="160"/>
      <c r="E21" s="161">
        <v>1.0665500000000001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48"/>
      <c r="Z21" s="148"/>
      <c r="AA21" s="148"/>
      <c r="AB21" s="148"/>
      <c r="AC21" s="148"/>
      <c r="AD21" s="148"/>
      <c r="AE21" s="148"/>
      <c r="AF21" s="148"/>
      <c r="AG21" s="148" t="s">
        <v>100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ht="20" outlineLevel="1" x14ac:dyDescent="0.25">
      <c r="A22" s="169">
        <v>5</v>
      </c>
      <c r="B22" s="170" t="s">
        <v>117</v>
      </c>
      <c r="C22" s="184" t="s">
        <v>118</v>
      </c>
      <c r="D22" s="171" t="s">
        <v>94</v>
      </c>
      <c r="E22" s="172">
        <v>59.733879999999999</v>
      </c>
      <c r="F22" s="173"/>
      <c r="G22" s="174">
        <f>ROUND(E22*F22,2)</f>
        <v>0</v>
      </c>
      <c r="H22" s="159"/>
      <c r="I22" s="158">
        <f>ROUND(E22*H22,2)</f>
        <v>0</v>
      </c>
      <c r="J22" s="159"/>
      <c r="K22" s="158">
        <f>ROUND(E22*J22,2)</f>
        <v>0</v>
      </c>
      <c r="L22" s="158">
        <v>21</v>
      </c>
      <c r="M22" s="158">
        <f>G22*(1+L22/100)</f>
        <v>0</v>
      </c>
      <c r="N22" s="158">
        <v>0</v>
      </c>
      <c r="O22" s="158">
        <f>ROUND(E22*N22,2)</f>
        <v>0</v>
      </c>
      <c r="P22" s="158">
        <v>0</v>
      </c>
      <c r="Q22" s="158">
        <f>ROUND(E22*P22,2)</f>
        <v>0</v>
      </c>
      <c r="R22" s="158"/>
      <c r="S22" s="158" t="s">
        <v>95</v>
      </c>
      <c r="T22" s="158" t="s">
        <v>96</v>
      </c>
      <c r="U22" s="158">
        <v>4.5999999999999999E-2</v>
      </c>
      <c r="V22" s="158">
        <f>ROUND(E22*U22,2)</f>
        <v>2.75</v>
      </c>
      <c r="W22" s="158"/>
      <c r="X22" s="158" t="s">
        <v>97</v>
      </c>
      <c r="Y22" s="148"/>
      <c r="Z22" s="148"/>
      <c r="AA22" s="148"/>
      <c r="AB22" s="148"/>
      <c r="AC22" s="148"/>
      <c r="AD22" s="148"/>
      <c r="AE22" s="148"/>
      <c r="AF22" s="148"/>
      <c r="AG22" s="148" t="s">
        <v>98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5">
      <c r="A23" s="155"/>
      <c r="B23" s="156"/>
      <c r="C23" s="185" t="s">
        <v>110</v>
      </c>
      <c r="D23" s="160"/>
      <c r="E23" s="161">
        <v>59.733879999999999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48"/>
      <c r="Z23" s="148"/>
      <c r="AA23" s="148"/>
      <c r="AB23" s="148"/>
      <c r="AC23" s="148"/>
      <c r="AD23" s="148"/>
      <c r="AE23" s="148"/>
      <c r="AF23" s="148"/>
      <c r="AG23" s="148" t="s">
        <v>100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5">
      <c r="A24" s="169">
        <v>6</v>
      </c>
      <c r="B24" s="170" t="s">
        <v>119</v>
      </c>
      <c r="C24" s="184" t="s">
        <v>120</v>
      </c>
      <c r="D24" s="171" t="s">
        <v>121</v>
      </c>
      <c r="E24" s="172">
        <v>42.66</v>
      </c>
      <c r="F24" s="173"/>
      <c r="G24" s="174">
        <f>ROUND(E24*F24,2)</f>
        <v>0</v>
      </c>
      <c r="H24" s="159"/>
      <c r="I24" s="158">
        <f>ROUND(E24*H24,2)</f>
        <v>0</v>
      </c>
      <c r="J24" s="159"/>
      <c r="K24" s="158">
        <f>ROUND(E24*J24,2)</f>
        <v>0</v>
      </c>
      <c r="L24" s="158">
        <v>21</v>
      </c>
      <c r="M24" s="158">
        <f>G24*(1+L24/100)</f>
        <v>0</v>
      </c>
      <c r="N24" s="158">
        <v>0</v>
      </c>
      <c r="O24" s="158">
        <f>ROUND(E24*N24,2)</f>
        <v>0</v>
      </c>
      <c r="P24" s="158">
        <v>8.0000000000000007E-5</v>
      </c>
      <c r="Q24" s="158">
        <f>ROUND(E24*P24,2)</f>
        <v>0</v>
      </c>
      <c r="R24" s="158"/>
      <c r="S24" s="158" t="s">
        <v>95</v>
      </c>
      <c r="T24" s="158" t="s">
        <v>96</v>
      </c>
      <c r="U24" s="158">
        <v>3.5000000000000003E-2</v>
      </c>
      <c r="V24" s="158">
        <f>ROUND(E24*U24,2)</f>
        <v>1.49</v>
      </c>
      <c r="W24" s="158"/>
      <c r="X24" s="158" t="s">
        <v>97</v>
      </c>
      <c r="Y24" s="148"/>
      <c r="Z24" s="148"/>
      <c r="AA24" s="148"/>
      <c r="AB24" s="148"/>
      <c r="AC24" s="148"/>
      <c r="AD24" s="148"/>
      <c r="AE24" s="148"/>
      <c r="AF24" s="148"/>
      <c r="AG24" s="148" t="s">
        <v>98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5">
      <c r="A25" s="155"/>
      <c r="B25" s="156"/>
      <c r="C25" s="185" t="s">
        <v>122</v>
      </c>
      <c r="D25" s="160"/>
      <c r="E25" s="161">
        <v>42.66</v>
      </c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48"/>
      <c r="Z25" s="148"/>
      <c r="AA25" s="148"/>
      <c r="AB25" s="148"/>
      <c r="AC25" s="148"/>
      <c r="AD25" s="148"/>
      <c r="AE25" s="148"/>
      <c r="AF25" s="148"/>
      <c r="AG25" s="148" t="s">
        <v>100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5">
      <c r="A26" s="169">
        <v>7</v>
      </c>
      <c r="B26" s="170" t="s">
        <v>123</v>
      </c>
      <c r="C26" s="184" t="s">
        <v>124</v>
      </c>
      <c r="D26" s="171" t="s">
        <v>121</v>
      </c>
      <c r="E26" s="172">
        <v>43</v>
      </c>
      <c r="F26" s="173"/>
      <c r="G26" s="174">
        <f>ROUND(E26*F26,2)</f>
        <v>0</v>
      </c>
      <c r="H26" s="159"/>
      <c r="I26" s="158">
        <f>ROUND(E26*H26,2)</f>
        <v>0</v>
      </c>
      <c r="J26" s="159"/>
      <c r="K26" s="158">
        <f>ROUND(E26*J26,2)</f>
        <v>0</v>
      </c>
      <c r="L26" s="158">
        <v>21</v>
      </c>
      <c r="M26" s="158">
        <f>G26*(1+L26/100)</f>
        <v>0</v>
      </c>
      <c r="N26" s="158">
        <v>3.0000000000000001E-5</v>
      </c>
      <c r="O26" s="158">
        <f>ROUND(E26*N26,2)</f>
        <v>0</v>
      </c>
      <c r="P26" s="158">
        <v>0</v>
      </c>
      <c r="Q26" s="158">
        <f>ROUND(E26*P26,2)</f>
        <v>0</v>
      </c>
      <c r="R26" s="158"/>
      <c r="S26" s="158" t="s">
        <v>95</v>
      </c>
      <c r="T26" s="158" t="s">
        <v>96</v>
      </c>
      <c r="U26" s="158">
        <v>0.13719999999999999</v>
      </c>
      <c r="V26" s="158">
        <f>ROUND(E26*U26,2)</f>
        <v>5.9</v>
      </c>
      <c r="W26" s="158"/>
      <c r="X26" s="158" t="s">
        <v>97</v>
      </c>
      <c r="Y26" s="148"/>
      <c r="Z26" s="148"/>
      <c r="AA26" s="148"/>
      <c r="AB26" s="148"/>
      <c r="AC26" s="148"/>
      <c r="AD26" s="148"/>
      <c r="AE26" s="148"/>
      <c r="AF26" s="148"/>
      <c r="AG26" s="148" t="s">
        <v>98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5">
      <c r="A27" s="155"/>
      <c r="B27" s="156"/>
      <c r="C27" s="185" t="s">
        <v>125</v>
      </c>
      <c r="D27" s="160"/>
      <c r="E27" s="161">
        <v>43</v>
      </c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48"/>
      <c r="Z27" s="148"/>
      <c r="AA27" s="148"/>
      <c r="AB27" s="148"/>
      <c r="AC27" s="148"/>
      <c r="AD27" s="148"/>
      <c r="AE27" s="148"/>
      <c r="AF27" s="148"/>
      <c r="AG27" s="148" t="s">
        <v>100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5">
      <c r="A28" s="169">
        <v>8</v>
      </c>
      <c r="B28" s="170" t="s">
        <v>126</v>
      </c>
      <c r="C28" s="184" t="s">
        <v>127</v>
      </c>
      <c r="D28" s="171" t="s">
        <v>121</v>
      </c>
      <c r="E28" s="172">
        <v>42.662500000000001</v>
      </c>
      <c r="F28" s="173"/>
      <c r="G28" s="174">
        <f>ROUND(E28*F28,2)</f>
        <v>0</v>
      </c>
      <c r="H28" s="159"/>
      <c r="I28" s="158">
        <f>ROUND(E28*H28,2)</f>
        <v>0</v>
      </c>
      <c r="J28" s="159"/>
      <c r="K28" s="158">
        <f>ROUND(E28*J28,2)</f>
        <v>0</v>
      </c>
      <c r="L28" s="158">
        <v>21</v>
      </c>
      <c r="M28" s="158">
        <f>G28*(1+L28/100)</f>
        <v>0</v>
      </c>
      <c r="N28" s="158">
        <v>1.4999999999999999E-4</v>
      </c>
      <c r="O28" s="158">
        <f>ROUND(E28*N28,2)</f>
        <v>0.01</v>
      </c>
      <c r="P28" s="158">
        <v>0</v>
      </c>
      <c r="Q28" s="158">
        <f>ROUND(E28*P28,2)</f>
        <v>0</v>
      </c>
      <c r="R28" s="158"/>
      <c r="S28" s="158" t="s">
        <v>95</v>
      </c>
      <c r="T28" s="158" t="s">
        <v>96</v>
      </c>
      <c r="U28" s="158">
        <v>0.23</v>
      </c>
      <c r="V28" s="158">
        <f>ROUND(E28*U28,2)</f>
        <v>9.81</v>
      </c>
      <c r="W28" s="158"/>
      <c r="X28" s="158" t="s">
        <v>97</v>
      </c>
      <c r="Y28" s="148"/>
      <c r="Z28" s="148"/>
      <c r="AA28" s="148"/>
      <c r="AB28" s="148"/>
      <c r="AC28" s="148"/>
      <c r="AD28" s="148"/>
      <c r="AE28" s="148"/>
      <c r="AF28" s="148"/>
      <c r="AG28" s="148" t="s">
        <v>98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5">
      <c r="A29" s="155"/>
      <c r="B29" s="156"/>
      <c r="C29" s="269" t="s">
        <v>128</v>
      </c>
      <c r="D29" s="270"/>
      <c r="E29" s="270"/>
      <c r="F29" s="270"/>
      <c r="G29" s="270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48"/>
      <c r="Z29" s="148"/>
      <c r="AA29" s="148"/>
      <c r="AB29" s="148"/>
      <c r="AC29" s="148"/>
      <c r="AD29" s="148"/>
      <c r="AE29" s="148"/>
      <c r="AF29" s="148"/>
      <c r="AG29" s="148" t="s">
        <v>129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5">
      <c r="A30" s="155"/>
      <c r="B30" s="156"/>
      <c r="C30" s="185" t="s">
        <v>130</v>
      </c>
      <c r="D30" s="160"/>
      <c r="E30" s="161">
        <v>15.585000000000001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48"/>
      <c r="Z30" s="148"/>
      <c r="AA30" s="148"/>
      <c r="AB30" s="148"/>
      <c r="AC30" s="148"/>
      <c r="AD30" s="148"/>
      <c r="AE30" s="148"/>
      <c r="AF30" s="148"/>
      <c r="AG30" s="148" t="s">
        <v>100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5">
      <c r="A31" s="155"/>
      <c r="B31" s="156"/>
      <c r="C31" s="185" t="s">
        <v>131</v>
      </c>
      <c r="D31" s="160"/>
      <c r="E31" s="161">
        <v>16.658000000000001</v>
      </c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48"/>
      <c r="Z31" s="148"/>
      <c r="AA31" s="148"/>
      <c r="AB31" s="148"/>
      <c r="AC31" s="148"/>
      <c r="AD31" s="148"/>
      <c r="AE31" s="148"/>
      <c r="AF31" s="148"/>
      <c r="AG31" s="148" t="s">
        <v>100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5">
      <c r="A32" s="155"/>
      <c r="B32" s="156"/>
      <c r="C32" s="185" t="s">
        <v>132</v>
      </c>
      <c r="D32" s="160"/>
      <c r="E32" s="161">
        <v>2.3574999999999999</v>
      </c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48"/>
      <c r="Z32" s="148"/>
      <c r="AA32" s="148"/>
      <c r="AB32" s="148"/>
      <c r="AC32" s="148"/>
      <c r="AD32" s="148"/>
      <c r="AE32" s="148"/>
      <c r="AF32" s="148"/>
      <c r="AG32" s="148" t="s">
        <v>100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5">
      <c r="A33" s="155"/>
      <c r="B33" s="156"/>
      <c r="C33" s="185" t="s">
        <v>133</v>
      </c>
      <c r="D33" s="160"/>
      <c r="E33" s="161">
        <v>3.802</v>
      </c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48"/>
      <c r="Z33" s="148"/>
      <c r="AA33" s="148"/>
      <c r="AB33" s="148"/>
      <c r="AC33" s="148"/>
      <c r="AD33" s="148"/>
      <c r="AE33" s="148"/>
      <c r="AF33" s="148"/>
      <c r="AG33" s="148" t="s">
        <v>100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5">
      <c r="A34" s="155"/>
      <c r="B34" s="156"/>
      <c r="C34" s="185" t="s">
        <v>134</v>
      </c>
      <c r="D34" s="160"/>
      <c r="E34" s="161">
        <v>4.26</v>
      </c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48"/>
      <c r="Z34" s="148"/>
      <c r="AA34" s="148"/>
      <c r="AB34" s="148"/>
      <c r="AC34" s="148"/>
      <c r="AD34" s="148"/>
      <c r="AE34" s="148"/>
      <c r="AF34" s="148"/>
      <c r="AG34" s="148" t="s">
        <v>100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ht="20" outlineLevel="1" x14ac:dyDescent="0.25">
      <c r="A35" s="169">
        <v>9</v>
      </c>
      <c r="B35" s="170" t="s">
        <v>135</v>
      </c>
      <c r="C35" s="184" t="s">
        <v>136</v>
      </c>
      <c r="D35" s="171" t="s">
        <v>94</v>
      </c>
      <c r="E35" s="172">
        <v>59.733879999999999</v>
      </c>
      <c r="F35" s="173"/>
      <c r="G35" s="174">
        <f>ROUND(E35*F35,2)</f>
        <v>0</v>
      </c>
      <c r="H35" s="159"/>
      <c r="I35" s="158">
        <f>ROUND(E35*H35,2)</f>
        <v>0</v>
      </c>
      <c r="J35" s="159"/>
      <c r="K35" s="158">
        <f>ROUND(E35*J35,2)</f>
        <v>0</v>
      </c>
      <c r="L35" s="158">
        <v>21</v>
      </c>
      <c r="M35" s="158">
        <f>G35*(1+L35/100)</f>
        <v>0</v>
      </c>
      <c r="N35" s="158">
        <v>0</v>
      </c>
      <c r="O35" s="158">
        <f>ROUND(E35*N35,2)</f>
        <v>0</v>
      </c>
      <c r="P35" s="158">
        <v>3.5000000000000001E-3</v>
      </c>
      <c r="Q35" s="158">
        <f>ROUND(E35*P35,2)</f>
        <v>0.21</v>
      </c>
      <c r="R35" s="158"/>
      <c r="S35" s="158" t="s">
        <v>95</v>
      </c>
      <c r="T35" s="158" t="s">
        <v>96</v>
      </c>
      <c r="U35" s="158">
        <v>0.105</v>
      </c>
      <c r="V35" s="158">
        <f>ROUND(E35*U35,2)</f>
        <v>6.27</v>
      </c>
      <c r="W35" s="158"/>
      <c r="X35" s="158" t="s">
        <v>97</v>
      </c>
      <c r="Y35" s="148"/>
      <c r="Z35" s="148"/>
      <c r="AA35" s="148"/>
      <c r="AB35" s="148"/>
      <c r="AC35" s="148"/>
      <c r="AD35" s="148"/>
      <c r="AE35" s="148"/>
      <c r="AF35" s="148"/>
      <c r="AG35" s="148" t="s">
        <v>98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5">
      <c r="A36" s="155"/>
      <c r="B36" s="156"/>
      <c r="C36" s="185" t="s">
        <v>110</v>
      </c>
      <c r="D36" s="160"/>
      <c r="E36" s="161">
        <v>59.733879999999999</v>
      </c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48"/>
      <c r="Z36" s="148"/>
      <c r="AA36" s="148"/>
      <c r="AB36" s="148"/>
      <c r="AC36" s="148"/>
      <c r="AD36" s="148"/>
      <c r="AE36" s="148"/>
      <c r="AF36" s="148"/>
      <c r="AG36" s="148" t="s">
        <v>100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5">
      <c r="A37" s="169">
        <v>10</v>
      </c>
      <c r="B37" s="170" t="s">
        <v>137</v>
      </c>
      <c r="C37" s="184" t="s">
        <v>138</v>
      </c>
      <c r="D37" s="171" t="s">
        <v>94</v>
      </c>
      <c r="E37" s="172">
        <v>59.733879999999999</v>
      </c>
      <c r="F37" s="173"/>
      <c r="G37" s="174">
        <f>ROUND(E37*F37,2)</f>
        <v>0</v>
      </c>
      <c r="H37" s="159"/>
      <c r="I37" s="158">
        <f>ROUND(E37*H37,2)</f>
        <v>0</v>
      </c>
      <c r="J37" s="159"/>
      <c r="K37" s="158">
        <f>ROUND(E37*J37,2)</f>
        <v>0</v>
      </c>
      <c r="L37" s="158">
        <v>21</v>
      </c>
      <c r="M37" s="158">
        <f>G37*(1+L37/100)</f>
        <v>0</v>
      </c>
      <c r="N37" s="158">
        <v>3.8000000000000002E-4</v>
      </c>
      <c r="O37" s="158">
        <f>ROUND(E37*N37,2)</f>
        <v>0.02</v>
      </c>
      <c r="P37" s="158">
        <v>0</v>
      </c>
      <c r="Q37" s="158">
        <f>ROUND(E37*P37,2)</f>
        <v>0</v>
      </c>
      <c r="R37" s="158"/>
      <c r="S37" s="158" t="s">
        <v>95</v>
      </c>
      <c r="T37" s="158" t="s">
        <v>96</v>
      </c>
      <c r="U37" s="158">
        <v>0.38</v>
      </c>
      <c r="V37" s="158">
        <f>ROUND(E37*U37,2)</f>
        <v>22.7</v>
      </c>
      <c r="W37" s="158"/>
      <c r="X37" s="158" t="s">
        <v>97</v>
      </c>
      <c r="Y37" s="148"/>
      <c r="Z37" s="148"/>
      <c r="AA37" s="148"/>
      <c r="AB37" s="148"/>
      <c r="AC37" s="148"/>
      <c r="AD37" s="148"/>
      <c r="AE37" s="148"/>
      <c r="AF37" s="148"/>
      <c r="AG37" s="148" t="s">
        <v>98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5">
      <c r="A38" s="155"/>
      <c r="B38" s="156"/>
      <c r="C38" s="185" t="s">
        <v>110</v>
      </c>
      <c r="D38" s="160"/>
      <c r="E38" s="161">
        <v>59.733879999999999</v>
      </c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48"/>
      <c r="Z38" s="148"/>
      <c r="AA38" s="148"/>
      <c r="AB38" s="148"/>
      <c r="AC38" s="148"/>
      <c r="AD38" s="148"/>
      <c r="AE38" s="148"/>
      <c r="AF38" s="148"/>
      <c r="AG38" s="148" t="s">
        <v>100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5">
      <c r="A39" s="169">
        <v>11</v>
      </c>
      <c r="B39" s="170" t="s">
        <v>139</v>
      </c>
      <c r="C39" s="184" t="s">
        <v>140</v>
      </c>
      <c r="D39" s="171" t="s">
        <v>121</v>
      </c>
      <c r="E39" s="172">
        <v>46.928199999999997</v>
      </c>
      <c r="F39" s="173"/>
      <c r="G39" s="174">
        <f>ROUND(E39*F39,2)</f>
        <v>0</v>
      </c>
      <c r="H39" s="159"/>
      <c r="I39" s="158">
        <f>ROUND(E39*H39,2)</f>
        <v>0</v>
      </c>
      <c r="J39" s="159"/>
      <c r="K39" s="158">
        <f>ROUND(E39*J39,2)</f>
        <v>0</v>
      </c>
      <c r="L39" s="158">
        <v>21</v>
      </c>
      <c r="M39" s="158">
        <f>G39*(1+L39/100)</f>
        <v>0</v>
      </c>
      <c r="N39" s="158">
        <v>5.0000000000000001E-4</v>
      </c>
      <c r="O39" s="158">
        <f>ROUND(E39*N39,2)</f>
        <v>0.02</v>
      </c>
      <c r="P39" s="158">
        <v>0</v>
      </c>
      <c r="Q39" s="158">
        <f>ROUND(E39*P39,2)</f>
        <v>0</v>
      </c>
      <c r="R39" s="158" t="s">
        <v>141</v>
      </c>
      <c r="S39" s="158" t="s">
        <v>95</v>
      </c>
      <c r="T39" s="158" t="s">
        <v>96</v>
      </c>
      <c r="U39" s="158">
        <v>0</v>
      </c>
      <c r="V39" s="158">
        <f>ROUND(E39*U39,2)</f>
        <v>0</v>
      </c>
      <c r="W39" s="158"/>
      <c r="X39" s="158" t="s">
        <v>142</v>
      </c>
      <c r="Y39" s="148"/>
      <c r="Z39" s="148"/>
      <c r="AA39" s="148"/>
      <c r="AB39" s="148"/>
      <c r="AC39" s="148"/>
      <c r="AD39" s="148"/>
      <c r="AE39" s="148"/>
      <c r="AF39" s="148"/>
      <c r="AG39" s="148" t="s">
        <v>143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5">
      <c r="A40" s="155"/>
      <c r="B40" s="156"/>
      <c r="C40" s="185" t="s">
        <v>144</v>
      </c>
      <c r="D40" s="160"/>
      <c r="E40" s="161">
        <v>46.928199999999997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48"/>
      <c r="Z40" s="148"/>
      <c r="AA40" s="148"/>
      <c r="AB40" s="148"/>
      <c r="AC40" s="148"/>
      <c r="AD40" s="148"/>
      <c r="AE40" s="148"/>
      <c r="AF40" s="148"/>
      <c r="AG40" s="148" t="s">
        <v>100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5">
      <c r="A41" s="169">
        <v>12</v>
      </c>
      <c r="B41" s="170" t="s">
        <v>145</v>
      </c>
      <c r="C41" s="184" t="s">
        <v>146</v>
      </c>
      <c r="D41" s="171" t="s">
        <v>94</v>
      </c>
      <c r="E41" s="172">
        <v>72.640330000000006</v>
      </c>
      <c r="F41" s="173"/>
      <c r="G41" s="174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0</v>
      </c>
      <c r="N41" s="158">
        <v>4.4999999999999997E-3</v>
      </c>
      <c r="O41" s="158">
        <f>ROUND(E41*N41,2)</f>
        <v>0.33</v>
      </c>
      <c r="P41" s="158">
        <v>0</v>
      </c>
      <c r="Q41" s="158">
        <f>ROUND(E41*P41,2)</f>
        <v>0</v>
      </c>
      <c r="R41" s="158" t="s">
        <v>141</v>
      </c>
      <c r="S41" s="158" t="s">
        <v>95</v>
      </c>
      <c r="T41" s="158" t="s">
        <v>96</v>
      </c>
      <c r="U41" s="158">
        <v>0</v>
      </c>
      <c r="V41" s="158">
        <f>ROUND(E41*U41,2)</f>
        <v>0</v>
      </c>
      <c r="W41" s="158"/>
      <c r="X41" s="158" t="s">
        <v>142</v>
      </c>
      <c r="Y41" s="148"/>
      <c r="Z41" s="148"/>
      <c r="AA41" s="148"/>
      <c r="AB41" s="148"/>
      <c r="AC41" s="148"/>
      <c r="AD41" s="148"/>
      <c r="AE41" s="148"/>
      <c r="AF41" s="148"/>
      <c r="AG41" s="148" t="s">
        <v>143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5">
      <c r="A42" s="155"/>
      <c r="B42" s="156"/>
      <c r="C42" s="185" t="s">
        <v>147</v>
      </c>
      <c r="D42" s="160"/>
      <c r="E42" s="161">
        <v>65.707269999999994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48"/>
      <c r="Z42" s="148"/>
      <c r="AA42" s="148"/>
      <c r="AB42" s="148"/>
      <c r="AC42" s="148"/>
      <c r="AD42" s="148"/>
      <c r="AE42" s="148"/>
      <c r="AF42" s="148"/>
      <c r="AG42" s="148" t="s">
        <v>100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5">
      <c r="A43" s="155"/>
      <c r="B43" s="156"/>
      <c r="C43" s="185" t="s">
        <v>148</v>
      </c>
      <c r="D43" s="160"/>
      <c r="E43" s="161">
        <v>6.9330600000000002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48"/>
      <c r="Z43" s="148"/>
      <c r="AA43" s="148"/>
      <c r="AB43" s="148"/>
      <c r="AC43" s="148"/>
      <c r="AD43" s="148"/>
      <c r="AE43" s="148"/>
      <c r="AF43" s="148"/>
      <c r="AG43" s="148" t="s">
        <v>100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5">
      <c r="A44" s="169">
        <v>13</v>
      </c>
      <c r="B44" s="170" t="s">
        <v>149</v>
      </c>
      <c r="C44" s="184" t="s">
        <v>150</v>
      </c>
      <c r="D44" s="171" t="s">
        <v>151</v>
      </c>
      <c r="E44" s="172">
        <v>573.44524999999999</v>
      </c>
      <c r="F44" s="173"/>
      <c r="G44" s="174">
        <f>ROUND(E44*F44,2)</f>
        <v>0</v>
      </c>
      <c r="H44" s="159"/>
      <c r="I44" s="158">
        <f>ROUND(E44*H44,2)</f>
        <v>0</v>
      </c>
      <c r="J44" s="159"/>
      <c r="K44" s="158">
        <f>ROUND(E44*J44,2)</f>
        <v>0</v>
      </c>
      <c r="L44" s="158">
        <v>21</v>
      </c>
      <c r="M44" s="158">
        <f>G44*(1+L44/100)</f>
        <v>0</v>
      </c>
      <c r="N44" s="158">
        <v>1E-3</v>
      </c>
      <c r="O44" s="158">
        <f>ROUND(E44*N44,2)</f>
        <v>0.56999999999999995</v>
      </c>
      <c r="P44" s="158">
        <v>0</v>
      </c>
      <c r="Q44" s="158">
        <f>ROUND(E44*P44,2)</f>
        <v>0</v>
      </c>
      <c r="R44" s="158" t="s">
        <v>141</v>
      </c>
      <c r="S44" s="158" t="s">
        <v>95</v>
      </c>
      <c r="T44" s="158" t="s">
        <v>96</v>
      </c>
      <c r="U44" s="158">
        <v>0</v>
      </c>
      <c r="V44" s="158">
        <f>ROUND(E44*U44,2)</f>
        <v>0</v>
      </c>
      <c r="W44" s="158"/>
      <c r="X44" s="158" t="s">
        <v>142</v>
      </c>
      <c r="Y44" s="148"/>
      <c r="Z44" s="148"/>
      <c r="AA44" s="148"/>
      <c r="AB44" s="148"/>
      <c r="AC44" s="148"/>
      <c r="AD44" s="148"/>
      <c r="AE44" s="148"/>
      <c r="AF44" s="148"/>
      <c r="AG44" s="148" t="s">
        <v>143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 x14ac:dyDescent="0.25">
      <c r="A45" s="155"/>
      <c r="B45" s="156"/>
      <c r="C45" s="185" t="s">
        <v>152</v>
      </c>
      <c r="D45" s="160"/>
      <c r="E45" s="161">
        <v>573.44524999999999</v>
      </c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48"/>
      <c r="Z45" s="148"/>
      <c r="AA45" s="148"/>
      <c r="AB45" s="148"/>
      <c r="AC45" s="148"/>
      <c r="AD45" s="148"/>
      <c r="AE45" s="148"/>
      <c r="AF45" s="148"/>
      <c r="AG45" s="148" t="s">
        <v>100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5">
      <c r="A46" s="169">
        <v>14</v>
      </c>
      <c r="B46" s="170" t="s">
        <v>153</v>
      </c>
      <c r="C46" s="184" t="s">
        <v>154</v>
      </c>
      <c r="D46" s="171" t="s">
        <v>155</v>
      </c>
      <c r="E46" s="172">
        <v>46.926000000000002</v>
      </c>
      <c r="F46" s="173"/>
      <c r="G46" s="174">
        <f>ROUND(E46*F46,2)</f>
        <v>0</v>
      </c>
      <c r="H46" s="159"/>
      <c r="I46" s="158">
        <f>ROUND(E46*H46,2)</f>
        <v>0</v>
      </c>
      <c r="J46" s="159"/>
      <c r="K46" s="158">
        <f>ROUND(E46*J46,2)</f>
        <v>0</v>
      </c>
      <c r="L46" s="158">
        <v>21</v>
      </c>
      <c r="M46" s="158">
        <f>G46*(1+L46/100)</f>
        <v>0</v>
      </c>
      <c r="N46" s="158">
        <v>0</v>
      </c>
      <c r="O46" s="158">
        <f>ROUND(E46*N46,2)</f>
        <v>0</v>
      </c>
      <c r="P46" s="158">
        <v>0</v>
      </c>
      <c r="Q46" s="158">
        <f>ROUND(E46*P46,2)</f>
        <v>0</v>
      </c>
      <c r="R46" s="158"/>
      <c r="S46" s="158" t="s">
        <v>105</v>
      </c>
      <c r="T46" s="158" t="s">
        <v>106</v>
      </c>
      <c r="U46" s="158">
        <v>0</v>
      </c>
      <c r="V46" s="158">
        <f>ROUND(E46*U46,2)</f>
        <v>0</v>
      </c>
      <c r="W46" s="158"/>
      <c r="X46" s="158" t="s">
        <v>142</v>
      </c>
      <c r="Y46" s="148"/>
      <c r="Z46" s="148"/>
      <c r="AA46" s="148"/>
      <c r="AB46" s="148"/>
      <c r="AC46" s="148"/>
      <c r="AD46" s="148"/>
      <c r="AE46" s="148"/>
      <c r="AF46" s="148"/>
      <c r="AG46" s="148" t="s">
        <v>143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5">
      <c r="A47" s="155"/>
      <c r="B47" s="156"/>
      <c r="C47" s="185" t="s">
        <v>156</v>
      </c>
      <c r="D47" s="160"/>
      <c r="E47" s="161">
        <v>46.926000000000002</v>
      </c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48"/>
      <c r="Z47" s="148"/>
      <c r="AA47" s="148"/>
      <c r="AB47" s="148"/>
      <c r="AC47" s="148"/>
      <c r="AD47" s="148"/>
      <c r="AE47" s="148"/>
      <c r="AF47" s="148"/>
      <c r="AG47" s="148" t="s">
        <v>100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5">
      <c r="A48" s="155">
        <v>15</v>
      </c>
      <c r="B48" s="156" t="s">
        <v>157</v>
      </c>
      <c r="C48" s="186" t="s">
        <v>158</v>
      </c>
      <c r="D48" s="157" t="s">
        <v>0</v>
      </c>
      <c r="E48" s="175">
        <v>1.1499999999999999</v>
      </c>
      <c r="F48" s="159"/>
      <c r="G48" s="158">
        <f>ROUND(E48*F48,2)</f>
        <v>0</v>
      </c>
      <c r="H48" s="159"/>
      <c r="I48" s="158">
        <f>ROUND(E48*H48,2)</f>
        <v>0</v>
      </c>
      <c r="J48" s="159"/>
      <c r="K48" s="158">
        <f>ROUND(E48*J48,2)</f>
        <v>0</v>
      </c>
      <c r="L48" s="158">
        <v>21</v>
      </c>
      <c r="M48" s="158">
        <f>G48*(1+L48/100)</f>
        <v>0</v>
      </c>
      <c r="N48" s="158">
        <v>0</v>
      </c>
      <c r="O48" s="158">
        <f>ROUND(E48*N48,2)</f>
        <v>0</v>
      </c>
      <c r="P48" s="158">
        <v>0</v>
      </c>
      <c r="Q48" s="158">
        <f>ROUND(E48*P48,2)</f>
        <v>0</v>
      </c>
      <c r="R48" s="158"/>
      <c r="S48" s="158" t="s">
        <v>95</v>
      </c>
      <c r="T48" s="158" t="s">
        <v>96</v>
      </c>
      <c r="U48" s="158">
        <v>0</v>
      </c>
      <c r="V48" s="158">
        <f>ROUND(E48*U48,2)</f>
        <v>0</v>
      </c>
      <c r="W48" s="158"/>
      <c r="X48" s="158" t="s">
        <v>159</v>
      </c>
      <c r="Y48" s="148"/>
      <c r="Z48" s="148"/>
      <c r="AA48" s="148"/>
      <c r="AB48" s="148"/>
      <c r="AC48" s="148"/>
      <c r="AD48" s="148"/>
      <c r="AE48" s="148"/>
      <c r="AF48" s="148"/>
      <c r="AG48" s="148" t="s">
        <v>160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ht="13" x14ac:dyDescent="0.25">
      <c r="A49" s="163" t="s">
        <v>90</v>
      </c>
      <c r="B49" s="164" t="s">
        <v>60</v>
      </c>
      <c r="C49" s="183" t="s">
        <v>61</v>
      </c>
      <c r="D49" s="165"/>
      <c r="E49" s="166"/>
      <c r="F49" s="167"/>
      <c r="G49" s="168">
        <f>SUMIF(AG50:AG57,"&lt;&gt;NOR",G50:G57)</f>
        <v>0</v>
      </c>
      <c r="H49" s="162"/>
      <c r="I49" s="162">
        <f>SUM(I50:I57)</f>
        <v>0</v>
      </c>
      <c r="J49" s="162"/>
      <c r="K49" s="162">
        <f>SUM(K50:K57)</f>
        <v>0</v>
      </c>
      <c r="L49" s="162"/>
      <c r="M49" s="162">
        <f>SUM(M50:M57)</f>
        <v>0</v>
      </c>
      <c r="N49" s="162"/>
      <c r="O49" s="162">
        <f>SUM(O50:O57)</f>
        <v>0</v>
      </c>
      <c r="P49" s="162"/>
      <c r="Q49" s="162">
        <f>SUM(Q50:Q57)</f>
        <v>0</v>
      </c>
      <c r="R49" s="162"/>
      <c r="S49" s="162"/>
      <c r="T49" s="162"/>
      <c r="U49" s="162"/>
      <c r="V49" s="162">
        <f>SUM(V50:V57)</f>
        <v>0.81</v>
      </c>
      <c r="W49" s="162"/>
      <c r="X49" s="162"/>
      <c r="AG49" t="s">
        <v>91</v>
      </c>
    </row>
    <row r="50" spans="1:60" outlineLevel="1" x14ac:dyDescent="0.25">
      <c r="A50" s="169">
        <v>16</v>
      </c>
      <c r="B50" s="170" t="s">
        <v>161</v>
      </c>
      <c r="C50" s="184" t="s">
        <v>162</v>
      </c>
      <c r="D50" s="171" t="s">
        <v>163</v>
      </c>
      <c r="E50" s="172">
        <v>0.21248</v>
      </c>
      <c r="F50" s="173"/>
      <c r="G50" s="174">
        <f>ROUND(E50*F50,2)</f>
        <v>0</v>
      </c>
      <c r="H50" s="159"/>
      <c r="I50" s="158">
        <f>ROUND(E50*H50,2)</f>
        <v>0</v>
      </c>
      <c r="J50" s="159"/>
      <c r="K50" s="158">
        <f>ROUND(E50*J50,2)</f>
        <v>0</v>
      </c>
      <c r="L50" s="158">
        <v>21</v>
      </c>
      <c r="M50" s="158">
        <f>G50*(1+L50/100)</f>
        <v>0</v>
      </c>
      <c r="N50" s="158">
        <v>0</v>
      </c>
      <c r="O50" s="158">
        <f>ROUND(E50*N50,2)</f>
        <v>0</v>
      </c>
      <c r="P50" s="158">
        <v>0</v>
      </c>
      <c r="Q50" s="158">
        <f>ROUND(E50*P50,2)</f>
        <v>0</v>
      </c>
      <c r="R50" s="158"/>
      <c r="S50" s="158" t="s">
        <v>95</v>
      </c>
      <c r="T50" s="158" t="s">
        <v>96</v>
      </c>
      <c r="U50" s="158">
        <v>0</v>
      </c>
      <c r="V50" s="158">
        <f>ROUND(E50*U50,2)</f>
        <v>0</v>
      </c>
      <c r="W50" s="158"/>
      <c r="X50" s="158" t="s">
        <v>97</v>
      </c>
      <c r="Y50" s="148"/>
      <c r="Z50" s="148"/>
      <c r="AA50" s="148"/>
      <c r="AB50" s="148"/>
      <c r="AC50" s="148"/>
      <c r="AD50" s="148"/>
      <c r="AE50" s="148"/>
      <c r="AF50" s="148"/>
      <c r="AG50" s="148" t="s">
        <v>98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5">
      <c r="A51" s="155"/>
      <c r="B51" s="156"/>
      <c r="C51" s="185" t="s">
        <v>164</v>
      </c>
      <c r="D51" s="160"/>
      <c r="E51" s="161">
        <v>0.21248</v>
      </c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48"/>
      <c r="Z51" s="148"/>
      <c r="AA51" s="148"/>
      <c r="AB51" s="148"/>
      <c r="AC51" s="148"/>
      <c r="AD51" s="148"/>
      <c r="AE51" s="148"/>
      <c r="AF51" s="148"/>
      <c r="AG51" s="148" t="s">
        <v>100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5">
      <c r="A52" s="169">
        <v>17</v>
      </c>
      <c r="B52" s="170" t="s">
        <v>165</v>
      </c>
      <c r="C52" s="184" t="s">
        <v>166</v>
      </c>
      <c r="D52" s="171" t="s">
        <v>163</v>
      </c>
      <c r="E52" s="172">
        <v>0.43828</v>
      </c>
      <c r="F52" s="173"/>
      <c r="G52" s="174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8">
        <v>0</v>
      </c>
      <c r="O52" s="158">
        <f>ROUND(E52*N52,2)</f>
        <v>0</v>
      </c>
      <c r="P52" s="158">
        <v>0</v>
      </c>
      <c r="Q52" s="158">
        <f>ROUND(E52*P52,2)</f>
        <v>0</v>
      </c>
      <c r="R52" s="158"/>
      <c r="S52" s="158" t="s">
        <v>95</v>
      </c>
      <c r="T52" s="158" t="s">
        <v>96</v>
      </c>
      <c r="U52" s="158">
        <v>0.49</v>
      </c>
      <c r="V52" s="158">
        <f>ROUND(E52*U52,2)</f>
        <v>0.21</v>
      </c>
      <c r="W52" s="158"/>
      <c r="X52" s="158" t="s">
        <v>167</v>
      </c>
      <c r="Y52" s="148"/>
      <c r="Z52" s="148"/>
      <c r="AA52" s="148"/>
      <c r="AB52" s="148"/>
      <c r="AC52" s="148"/>
      <c r="AD52" s="148"/>
      <c r="AE52" s="148"/>
      <c r="AF52" s="148"/>
      <c r="AG52" s="148" t="s">
        <v>168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5">
      <c r="A53" s="155"/>
      <c r="B53" s="156"/>
      <c r="C53" s="269" t="s">
        <v>169</v>
      </c>
      <c r="D53" s="270"/>
      <c r="E53" s="270"/>
      <c r="F53" s="270"/>
      <c r="G53" s="270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48"/>
      <c r="Z53" s="148"/>
      <c r="AA53" s="148"/>
      <c r="AB53" s="148"/>
      <c r="AC53" s="148"/>
      <c r="AD53" s="148"/>
      <c r="AE53" s="148"/>
      <c r="AF53" s="148"/>
      <c r="AG53" s="148" t="s">
        <v>129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5">
      <c r="A54" s="176">
        <v>18</v>
      </c>
      <c r="B54" s="177" t="s">
        <v>170</v>
      </c>
      <c r="C54" s="187" t="s">
        <v>171</v>
      </c>
      <c r="D54" s="178" t="s">
        <v>163</v>
      </c>
      <c r="E54" s="179">
        <v>6.5741300000000003</v>
      </c>
      <c r="F54" s="180"/>
      <c r="G54" s="181">
        <f>ROUND(E54*F54,2)</f>
        <v>0</v>
      </c>
      <c r="H54" s="159"/>
      <c r="I54" s="158">
        <f>ROUND(E54*H54,2)</f>
        <v>0</v>
      </c>
      <c r="J54" s="159"/>
      <c r="K54" s="158">
        <f>ROUND(E54*J54,2)</f>
        <v>0</v>
      </c>
      <c r="L54" s="158">
        <v>21</v>
      </c>
      <c r="M54" s="158">
        <f>G54*(1+L54/100)</f>
        <v>0</v>
      </c>
      <c r="N54" s="158">
        <v>0</v>
      </c>
      <c r="O54" s="158">
        <f>ROUND(E54*N54,2)</f>
        <v>0</v>
      </c>
      <c r="P54" s="158">
        <v>0</v>
      </c>
      <c r="Q54" s="158">
        <f>ROUND(E54*P54,2)</f>
        <v>0</v>
      </c>
      <c r="R54" s="158"/>
      <c r="S54" s="158" t="s">
        <v>95</v>
      </c>
      <c r="T54" s="158" t="s">
        <v>96</v>
      </c>
      <c r="U54" s="158">
        <v>0</v>
      </c>
      <c r="V54" s="158">
        <f>ROUND(E54*U54,2)</f>
        <v>0</v>
      </c>
      <c r="W54" s="158"/>
      <c r="X54" s="158" t="s">
        <v>167</v>
      </c>
      <c r="Y54" s="148"/>
      <c r="Z54" s="148"/>
      <c r="AA54" s="148"/>
      <c r="AB54" s="148"/>
      <c r="AC54" s="148"/>
      <c r="AD54" s="148"/>
      <c r="AE54" s="148"/>
      <c r="AF54" s="148"/>
      <c r="AG54" s="148" t="s">
        <v>168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5">
      <c r="A55" s="176">
        <v>19</v>
      </c>
      <c r="B55" s="177" t="s">
        <v>172</v>
      </c>
      <c r="C55" s="187" t="s">
        <v>173</v>
      </c>
      <c r="D55" s="178" t="s">
        <v>163</v>
      </c>
      <c r="E55" s="179">
        <v>0.43828</v>
      </c>
      <c r="F55" s="180"/>
      <c r="G55" s="181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8">
        <v>0</v>
      </c>
      <c r="O55" s="158">
        <f>ROUND(E55*N55,2)</f>
        <v>0</v>
      </c>
      <c r="P55" s="158">
        <v>0</v>
      </c>
      <c r="Q55" s="158">
        <f>ROUND(E55*P55,2)</f>
        <v>0</v>
      </c>
      <c r="R55" s="158"/>
      <c r="S55" s="158" t="s">
        <v>95</v>
      </c>
      <c r="T55" s="158" t="s">
        <v>96</v>
      </c>
      <c r="U55" s="158">
        <v>0.94199999999999995</v>
      </c>
      <c r="V55" s="158">
        <f>ROUND(E55*U55,2)</f>
        <v>0.41</v>
      </c>
      <c r="W55" s="158"/>
      <c r="X55" s="158" t="s">
        <v>167</v>
      </c>
      <c r="Y55" s="148"/>
      <c r="Z55" s="148"/>
      <c r="AA55" s="148"/>
      <c r="AB55" s="148"/>
      <c r="AC55" s="148"/>
      <c r="AD55" s="148"/>
      <c r="AE55" s="148"/>
      <c r="AF55" s="148"/>
      <c r="AG55" s="148" t="s">
        <v>168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5">
      <c r="A56" s="176">
        <v>20</v>
      </c>
      <c r="B56" s="177" t="s">
        <v>174</v>
      </c>
      <c r="C56" s="187" t="s">
        <v>175</v>
      </c>
      <c r="D56" s="178" t="s">
        <v>163</v>
      </c>
      <c r="E56" s="179">
        <v>1.7531000000000001</v>
      </c>
      <c r="F56" s="180"/>
      <c r="G56" s="181">
        <f>ROUND(E56*F56,2)</f>
        <v>0</v>
      </c>
      <c r="H56" s="159"/>
      <c r="I56" s="158">
        <f>ROUND(E56*H56,2)</f>
        <v>0</v>
      </c>
      <c r="J56" s="159"/>
      <c r="K56" s="158">
        <f>ROUND(E56*J56,2)</f>
        <v>0</v>
      </c>
      <c r="L56" s="158">
        <v>21</v>
      </c>
      <c r="M56" s="158">
        <f>G56*(1+L56/100)</f>
        <v>0</v>
      </c>
      <c r="N56" s="158">
        <v>0</v>
      </c>
      <c r="O56" s="158">
        <f>ROUND(E56*N56,2)</f>
        <v>0</v>
      </c>
      <c r="P56" s="158">
        <v>0</v>
      </c>
      <c r="Q56" s="158">
        <f>ROUND(E56*P56,2)</f>
        <v>0</v>
      </c>
      <c r="R56" s="158"/>
      <c r="S56" s="158" t="s">
        <v>95</v>
      </c>
      <c r="T56" s="158" t="s">
        <v>96</v>
      </c>
      <c r="U56" s="158">
        <v>0.11</v>
      </c>
      <c r="V56" s="158">
        <f>ROUND(E56*U56,2)</f>
        <v>0.19</v>
      </c>
      <c r="W56" s="158"/>
      <c r="X56" s="158" t="s">
        <v>167</v>
      </c>
      <c r="Y56" s="148"/>
      <c r="Z56" s="148"/>
      <c r="AA56" s="148"/>
      <c r="AB56" s="148"/>
      <c r="AC56" s="148"/>
      <c r="AD56" s="148"/>
      <c r="AE56" s="148"/>
      <c r="AF56" s="148"/>
      <c r="AG56" s="148" t="s">
        <v>168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5">
      <c r="A57" s="169">
        <v>21</v>
      </c>
      <c r="B57" s="170" t="s">
        <v>176</v>
      </c>
      <c r="C57" s="184" t="s">
        <v>177</v>
      </c>
      <c r="D57" s="171" t="s">
        <v>163</v>
      </c>
      <c r="E57" s="172">
        <v>0.2258</v>
      </c>
      <c r="F57" s="173"/>
      <c r="G57" s="174">
        <f>ROUND(E57*F57,2)</f>
        <v>0</v>
      </c>
      <c r="H57" s="159"/>
      <c r="I57" s="158">
        <f>ROUND(E57*H57,2)</f>
        <v>0</v>
      </c>
      <c r="J57" s="159"/>
      <c r="K57" s="158">
        <f>ROUND(E57*J57,2)</f>
        <v>0</v>
      </c>
      <c r="L57" s="158">
        <v>21</v>
      </c>
      <c r="M57" s="158">
        <f>G57*(1+L57/100)</f>
        <v>0</v>
      </c>
      <c r="N57" s="158">
        <v>0</v>
      </c>
      <c r="O57" s="158">
        <f>ROUND(E57*N57,2)</f>
        <v>0</v>
      </c>
      <c r="P57" s="158">
        <v>0</v>
      </c>
      <c r="Q57" s="158">
        <f>ROUND(E57*P57,2)</f>
        <v>0</v>
      </c>
      <c r="R57" s="158"/>
      <c r="S57" s="158" t="s">
        <v>95</v>
      </c>
      <c r="T57" s="158" t="s">
        <v>178</v>
      </c>
      <c r="U57" s="158">
        <v>0</v>
      </c>
      <c r="V57" s="158">
        <f>ROUND(E57*U57,2)</f>
        <v>0</v>
      </c>
      <c r="W57" s="158"/>
      <c r="X57" s="158" t="s">
        <v>167</v>
      </c>
      <c r="Y57" s="148"/>
      <c r="Z57" s="148"/>
      <c r="AA57" s="148"/>
      <c r="AB57" s="148"/>
      <c r="AC57" s="148"/>
      <c r="AD57" s="148"/>
      <c r="AE57" s="148"/>
      <c r="AF57" s="148"/>
      <c r="AG57" s="148" t="s">
        <v>168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x14ac:dyDescent="0.25">
      <c r="A58" s="3"/>
      <c r="B58" s="4"/>
      <c r="C58" s="188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AE58">
        <v>12</v>
      </c>
      <c r="AF58">
        <v>21</v>
      </c>
      <c r="AG58" t="s">
        <v>77</v>
      </c>
    </row>
    <row r="59" spans="1:60" ht="13" x14ac:dyDescent="0.25">
      <c r="A59" s="151"/>
      <c r="B59" s="152" t="s">
        <v>31</v>
      </c>
      <c r="C59" s="189"/>
      <c r="D59" s="153"/>
      <c r="E59" s="154"/>
      <c r="F59" s="154"/>
      <c r="G59" s="182">
        <f>G8+G14+G49</f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AE59">
        <f>SUMIF(L7:L57,AE58,G7:G57)</f>
        <v>0</v>
      </c>
      <c r="AF59">
        <f>SUMIF(L7:L57,AF58,G7:G57)</f>
        <v>0</v>
      </c>
      <c r="AG59" t="s">
        <v>179</v>
      </c>
    </row>
    <row r="60" spans="1:60" x14ac:dyDescent="0.25">
      <c r="A60" s="3"/>
      <c r="B60" s="4"/>
      <c r="C60" s="188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60" x14ac:dyDescent="0.25">
      <c r="A61" s="3"/>
      <c r="B61" s="4"/>
      <c r="C61" s="188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60" x14ac:dyDescent="0.25">
      <c r="A62" s="255" t="s">
        <v>180</v>
      </c>
      <c r="B62" s="255"/>
      <c r="C62" s="256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60" x14ac:dyDescent="0.25">
      <c r="A63" s="257"/>
      <c r="B63" s="258"/>
      <c r="C63" s="259"/>
      <c r="D63" s="258"/>
      <c r="E63" s="258"/>
      <c r="F63" s="258"/>
      <c r="G63" s="26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AG63" t="s">
        <v>181</v>
      </c>
    </row>
    <row r="64" spans="1:60" x14ac:dyDescent="0.25">
      <c r="A64" s="261"/>
      <c r="B64" s="262"/>
      <c r="C64" s="263"/>
      <c r="D64" s="262"/>
      <c r="E64" s="262"/>
      <c r="F64" s="262"/>
      <c r="G64" s="26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33" x14ac:dyDescent="0.25">
      <c r="A65" s="261"/>
      <c r="B65" s="262"/>
      <c r="C65" s="263"/>
      <c r="D65" s="262"/>
      <c r="E65" s="262"/>
      <c r="F65" s="262"/>
      <c r="G65" s="26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33" x14ac:dyDescent="0.25">
      <c r="A66" s="261"/>
      <c r="B66" s="262"/>
      <c r="C66" s="263"/>
      <c r="D66" s="262"/>
      <c r="E66" s="262"/>
      <c r="F66" s="262"/>
      <c r="G66" s="26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33" x14ac:dyDescent="0.25">
      <c r="A67" s="265"/>
      <c r="B67" s="266"/>
      <c r="C67" s="267"/>
      <c r="D67" s="266"/>
      <c r="E67" s="266"/>
      <c r="F67" s="266"/>
      <c r="G67" s="26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33" x14ac:dyDescent="0.25">
      <c r="A68" s="3"/>
      <c r="B68" s="4"/>
      <c r="C68" s="188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33" x14ac:dyDescent="0.25">
      <c r="C69" s="190"/>
      <c r="D69" s="10"/>
      <c r="AG69" t="s">
        <v>182</v>
      </c>
    </row>
    <row r="70" spans="1:33" x14ac:dyDescent="0.25">
      <c r="D70" s="10"/>
    </row>
    <row r="71" spans="1:33" x14ac:dyDescent="0.25">
      <c r="D71" s="10"/>
    </row>
    <row r="72" spans="1:33" x14ac:dyDescent="0.25">
      <c r="D72" s="10"/>
    </row>
    <row r="73" spans="1:33" x14ac:dyDescent="0.25">
      <c r="D73" s="10"/>
    </row>
    <row r="74" spans="1:33" x14ac:dyDescent="0.25">
      <c r="D74" s="10"/>
    </row>
    <row r="75" spans="1:33" x14ac:dyDescent="0.25">
      <c r="D75" s="10"/>
    </row>
    <row r="76" spans="1:33" x14ac:dyDescent="0.25">
      <c r="D76" s="10"/>
    </row>
    <row r="77" spans="1:33" x14ac:dyDescent="0.25">
      <c r="D77" s="10"/>
    </row>
    <row r="78" spans="1:33" x14ac:dyDescent="0.25">
      <c r="D78" s="10"/>
    </row>
    <row r="79" spans="1:33" x14ac:dyDescent="0.25">
      <c r="D79" s="10"/>
    </row>
    <row r="80" spans="1:33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8">
    <mergeCell ref="A63:G67"/>
    <mergeCell ref="C29:G29"/>
    <mergeCell ref="C53:G53"/>
    <mergeCell ref="A1:G1"/>
    <mergeCell ref="C2:G2"/>
    <mergeCell ref="C3:G3"/>
    <mergeCell ref="C4:G4"/>
    <mergeCell ref="A62:C62"/>
  </mergeCells>
  <pageMargins left="0.59055118110236204" right="0.196850393700787" top="0.78740157499999996" bottom="0.78740157499999996" header="0.3" footer="0.3"/>
  <pageSetup paperSize="9" orientation="portrait" horizontalDpi="4294967294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oadresa</vt:lpstr>
      <vt:lpstr>Stavba!Objednatel</vt:lpstr>
      <vt:lpstr>Stavba!Objekt</vt:lpstr>
      <vt:lpstr>'SO01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2019-03-19T12:27:02Z</cp:lastPrinted>
  <dcterms:created xsi:type="dcterms:W3CDTF">2009-04-08T07:15:50Z</dcterms:created>
  <dcterms:modified xsi:type="dcterms:W3CDTF">2026-03-17T20:24:44Z</dcterms:modified>
</cp:coreProperties>
</file>